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Research\CFRI\Private\CFRI\All_Projects\Forsythe II\Documents\Meeting 2019 Feb 25\"/>
    </mc:Choice>
  </mc:AlternateContent>
  <bookViews>
    <workbookView xWindow="0" yWindow="0" windowWidth="14370" windowHeight="7425"/>
  </bookViews>
  <sheets>
    <sheet name="Unit Tracking" sheetId="5" r:id="rId1"/>
    <sheet name="All Design Criteria" sheetId="1" r:id="rId2"/>
    <sheet name="Phase 1 Units" sheetId="3" r:id="rId3"/>
    <sheet name="Phase 2 Units" sheetId="6" r:id="rId4"/>
    <sheet name="Phase 3 Units" sheetId="9" r:id="rId5"/>
    <sheet name="Phase 4 Units" sheetId="10" r:id="rId6"/>
    <sheet name="Phase 1 Design Criteria" sheetId="4" r:id="rId7"/>
    <sheet name="Phase 2 Design Criteria" sheetId="7" r:id="rId8"/>
    <sheet name="Units" sheetId="8" r:id="rId9"/>
  </sheets>
  <definedNames>
    <definedName name="_ftn1" localSheetId="1">'All Design Criteria'!$A$13</definedName>
    <definedName name="_ftn1" localSheetId="6">'Phase 1 Design Criteria'!$A$12</definedName>
    <definedName name="_ftn2" localSheetId="1">'All Design Criteria'!$A$16</definedName>
    <definedName name="_ftn2" localSheetId="6">'Phase 1 Design Criteria'!$A$15</definedName>
    <definedName name="_ftnref1" localSheetId="1">'All Design Criteria'!$A$40</definedName>
    <definedName name="_ftnref1" localSheetId="6">'Phase 1 Design Criteria'!#REF!</definedName>
    <definedName name="_xlnm.Print_Area" localSheetId="0">'Unit Tracking'!$A$1:$AD$100</definedName>
    <definedName name="_xlnm.Print_Titles" localSheetId="1">'All Design Criteria'!$1:$5</definedName>
    <definedName name="_xlnm.Print_Titles" localSheetId="6">'Phase 1 Design Criteria'!$1:$5</definedName>
    <definedName name="_xlnm.Print_Titles" localSheetId="0">'Unit Tracking'!$1:$4</definedName>
  </definedNames>
  <calcPr calcId="162913"/>
  <pivotCaches>
    <pivotCache cacheId="0"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8" i="5" l="1"/>
  <c r="F97" i="5"/>
  <c r="E98" i="5" l="1"/>
  <c r="E97" i="5"/>
  <c r="D99" i="5"/>
  <c r="D100" i="5" l="1"/>
  <c r="M9" i="6" l="1"/>
  <c r="K6" i="9" l="1"/>
  <c r="L11" i="10"/>
  <c r="K11" i="10"/>
  <c r="J11" i="10"/>
  <c r="I11" i="10"/>
  <c r="H11" i="10"/>
  <c r="G11" i="10"/>
  <c r="F11" i="10"/>
  <c r="E11" i="10"/>
  <c r="L12" i="9" l="1"/>
  <c r="J12" i="9"/>
  <c r="I12" i="9"/>
  <c r="H12" i="9"/>
  <c r="G12" i="9"/>
  <c r="F12" i="9"/>
  <c r="E12" i="9"/>
  <c r="K11" i="9"/>
  <c r="K10" i="9"/>
  <c r="K9" i="9"/>
  <c r="K8" i="9"/>
  <c r="K7" i="9"/>
  <c r="K12" i="9" l="1"/>
  <c r="K11" i="3"/>
  <c r="K15" i="3" l="1"/>
  <c r="K44" i="3" l="1"/>
  <c r="K27" i="3"/>
  <c r="K26" i="3"/>
  <c r="K22" i="3"/>
  <c r="K21" i="3"/>
  <c r="K14" i="3"/>
  <c r="K13" i="3"/>
  <c r="L46" i="3" l="1"/>
  <c r="W86" i="8" l="1"/>
  <c r="N86" i="8"/>
  <c r="M86" i="8"/>
  <c r="L86" i="8"/>
  <c r="K86" i="8"/>
  <c r="I86" i="8"/>
  <c r="H86" i="8"/>
  <c r="G86" i="8"/>
  <c r="F86" i="8"/>
  <c r="E86" i="8"/>
  <c r="Y85" i="8"/>
  <c r="V85" i="8"/>
  <c r="J85" i="8"/>
  <c r="O85" i="8" s="1"/>
  <c r="O84" i="8"/>
  <c r="Y83" i="8"/>
  <c r="X83" i="8"/>
  <c r="V83" i="8"/>
  <c r="O83" i="8"/>
  <c r="Y82" i="8"/>
  <c r="X82" i="8"/>
  <c r="V82" i="8"/>
  <c r="O82" i="8"/>
  <c r="J81" i="8"/>
  <c r="O81" i="8" s="1"/>
  <c r="R81" i="8" s="1"/>
  <c r="O80" i="8"/>
  <c r="J79" i="8"/>
  <c r="O79" i="8" s="1"/>
  <c r="R79" i="8" s="1"/>
  <c r="Y78" i="8"/>
  <c r="X78" i="8"/>
  <c r="V78" i="8"/>
  <c r="O78" i="8"/>
  <c r="Y77" i="8"/>
  <c r="X77" i="8"/>
  <c r="V77" i="8"/>
  <c r="O77" i="8"/>
  <c r="Y76" i="8"/>
  <c r="V76" i="8"/>
  <c r="O76" i="8"/>
  <c r="Y75" i="8"/>
  <c r="X75" i="8"/>
  <c r="V75" i="8"/>
  <c r="O75" i="8"/>
  <c r="Y74" i="8"/>
  <c r="X74" i="8"/>
  <c r="V74" i="8"/>
  <c r="O74" i="8"/>
  <c r="Y73" i="8"/>
  <c r="X73" i="8"/>
  <c r="V73" i="8"/>
  <c r="O73" i="8"/>
  <c r="Y72" i="8"/>
  <c r="X72" i="8"/>
  <c r="V72" i="8"/>
  <c r="O72" i="8"/>
  <c r="Y71" i="8"/>
  <c r="V71" i="8"/>
  <c r="O71" i="8"/>
  <c r="Y70" i="8"/>
  <c r="X70" i="8"/>
  <c r="V70" i="8"/>
  <c r="O70" i="8"/>
  <c r="Y69" i="8"/>
  <c r="X69" i="8"/>
  <c r="V69" i="8"/>
  <c r="O69" i="8"/>
  <c r="Y68" i="8"/>
  <c r="X68" i="8"/>
  <c r="V68" i="8"/>
  <c r="O68" i="8"/>
  <c r="Y67" i="8"/>
  <c r="X67" i="8"/>
  <c r="V67" i="8"/>
  <c r="O67" i="8"/>
  <c r="Y66" i="8"/>
  <c r="X66" i="8"/>
  <c r="V66" i="8"/>
  <c r="O66" i="8"/>
  <c r="Y65" i="8"/>
  <c r="V65" i="8"/>
  <c r="O65" i="8"/>
  <c r="Y64" i="8"/>
  <c r="X64" i="8"/>
  <c r="V64" i="8"/>
  <c r="O64" i="8"/>
  <c r="Y63" i="8"/>
  <c r="X63" i="8"/>
  <c r="V63" i="8"/>
  <c r="O63" i="8"/>
  <c r="Y62" i="8"/>
  <c r="V62" i="8"/>
  <c r="O62" i="8"/>
  <c r="Y61" i="8"/>
  <c r="X61" i="8"/>
  <c r="V61" i="8"/>
  <c r="O61" i="8"/>
  <c r="Y60" i="8"/>
  <c r="X60" i="8"/>
  <c r="V60" i="8"/>
  <c r="O60" i="8"/>
  <c r="O59" i="8"/>
  <c r="O58" i="8"/>
  <c r="R58" i="8" s="1"/>
  <c r="Y57" i="8"/>
  <c r="V57" i="8"/>
  <c r="O57" i="8"/>
  <c r="R57" i="8" s="1"/>
  <c r="Y56" i="8"/>
  <c r="V56" i="8"/>
  <c r="J56" i="8"/>
  <c r="O56" i="8" s="1"/>
  <c r="R56" i="8" s="1"/>
  <c r="Y55" i="8"/>
  <c r="X55" i="8"/>
  <c r="V55" i="8"/>
  <c r="O55" i="8"/>
  <c r="R55" i="8" s="1"/>
  <c r="J55" i="8"/>
  <c r="Y54" i="8"/>
  <c r="X54" i="8"/>
  <c r="V54" i="8"/>
  <c r="O54" i="8"/>
  <c r="Y53" i="8"/>
  <c r="V53" i="8"/>
  <c r="R53" i="8"/>
  <c r="O53" i="8"/>
  <c r="Y52" i="8"/>
  <c r="V52" i="8"/>
  <c r="O52" i="8"/>
  <c r="R52" i="8" s="1"/>
  <c r="O51" i="8"/>
  <c r="Y50" i="8"/>
  <c r="X50" i="8"/>
  <c r="V50" i="8"/>
  <c r="O50" i="8"/>
  <c r="O49" i="8"/>
  <c r="Y48" i="8"/>
  <c r="X48" i="8"/>
  <c r="V48" i="8"/>
  <c r="O48" i="8"/>
  <c r="Y47" i="8"/>
  <c r="X47" i="8"/>
  <c r="V47" i="8"/>
  <c r="O47" i="8"/>
  <c r="R46" i="8"/>
  <c r="O46" i="8"/>
  <c r="O45" i="8"/>
  <c r="Y44" i="8"/>
  <c r="V44" i="8"/>
  <c r="O44" i="8"/>
  <c r="O43" i="8"/>
  <c r="R42" i="8"/>
  <c r="O42" i="8"/>
  <c r="Y41" i="8"/>
  <c r="X41" i="8"/>
  <c r="V41" i="8"/>
  <c r="O41" i="8"/>
  <c r="Y40" i="8"/>
  <c r="X40" i="8"/>
  <c r="V40" i="8"/>
  <c r="O40" i="8"/>
  <c r="Y39" i="8"/>
  <c r="V39" i="8"/>
  <c r="O39" i="8"/>
  <c r="R39" i="8" s="1"/>
  <c r="Y38" i="8"/>
  <c r="V38" i="8"/>
  <c r="R38" i="8"/>
  <c r="O38" i="8"/>
  <c r="Y37" i="8"/>
  <c r="X37" i="8"/>
  <c r="V37" i="8"/>
  <c r="O37" i="8"/>
  <c r="Y36" i="8"/>
  <c r="X36" i="8"/>
  <c r="V36" i="8"/>
  <c r="O36" i="8"/>
  <c r="Y35" i="8"/>
  <c r="V35" i="8"/>
  <c r="O35" i="8"/>
  <c r="R35" i="8" s="1"/>
  <c r="O34" i="8"/>
  <c r="R34" i="8" s="1"/>
  <c r="O33" i="8"/>
  <c r="R33" i="8" s="1"/>
  <c r="J33" i="8"/>
  <c r="Y32" i="8"/>
  <c r="X32" i="8"/>
  <c r="V32" i="8"/>
  <c r="O32" i="8"/>
  <c r="Y31" i="8"/>
  <c r="X31" i="8"/>
  <c r="V31" i="8"/>
  <c r="O31" i="8"/>
  <c r="Y30" i="8"/>
  <c r="V30" i="8"/>
  <c r="O30" i="8"/>
  <c r="R30" i="8" s="1"/>
  <c r="O29" i="8"/>
  <c r="R29" i="8" s="1"/>
  <c r="J29" i="8"/>
  <c r="J28" i="8"/>
  <c r="O28" i="8" s="1"/>
  <c r="R28" i="8" s="1"/>
  <c r="J27" i="8"/>
  <c r="O27" i="8" s="1"/>
  <c r="R27" i="8" s="1"/>
  <c r="J26" i="8"/>
  <c r="O26" i="8" s="1"/>
  <c r="R26" i="8" s="1"/>
  <c r="O25" i="8"/>
  <c r="R25" i="8" s="1"/>
  <c r="J25" i="8"/>
  <c r="J24" i="8"/>
  <c r="O24" i="8" s="1"/>
  <c r="R24" i="8" s="1"/>
  <c r="O23" i="8"/>
  <c r="J23" i="8"/>
  <c r="J22" i="8"/>
  <c r="O22" i="8" s="1"/>
  <c r="R22" i="8" s="1"/>
  <c r="J21" i="8"/>
  <c r="O21" i="8" s="1"/>
  <c r="R21" i="8" s="1"/>
  <c r="J20" i="8"/>
  <c r="O20" i="8" s="1"/>
  <c r="R20" i="8" s="1"/>
  <c r="Y19" i="8"/>
  <c r="V19" i="8"/>
  <c r="O19" i="8"/>
  <c r="O18" i="8"/>
  <c r="R18" i="8" s="1"/>
  <c r="J18" i="8"/>
  <c r="Y17" i="8"/>
  <c r="X17" i="8"/>
  <c r="V17" i="8"/>
  <c r="O17" i="8"/>
  <c r="Y16" i="8"/>
  <c r="V16" i="8"/>
  <c r="J16" i="8"/>
  <c r="O16" i="8" s="1"/>
  <c r="R16" i="8" s="1"/>
  <c r="Y15" i="8"/>
  <c r="X15" i="8"/>
  <c r="V15" i="8"/>
  <c r="J15" i="8"/>
  <c r="O15" i="8" s="1"/>
  <c r="R15" i="8" s="1"/>
  <c r="Y14" i="8"/>
  <c r="X14" i="8"/>
  <c r="V14" i="8"/>
  <c r="O14" i="8"/>
  <c r="Y13" i="8"/>
  <c r="J13" i="8"/>
  <c r="O13" i="8" s="1"/>
  <c r="R13" i="8" s="1"/>
  <c r="R12" i="8"/>
  <c r="O12" i="8"/>
  <c r="O11" i="8"/>
  <c r="R11" i="8" s="1"/>
  <c r="J11" i="8"/>
  <c r="J10" i="8"/>
  <c r="O10" i="8" s="1"/>
  <c r="R10" i="8" s="1"/>
  <c r="O9" i="8"/>
  <c r="R9" i="8" s="1"/>
  <c r="Y8" i="8"/>
  <c r="X8" i="8"/>
  <c r="V8" i="8"/>
  <c r="O8" i="8"/>
  <c r="Y7" i="8"/>
  <c r="X7" i="8"/>
  <c r="V7" i="8"/>
  <c r="O7" i="8"/>
  <c r="Y6" i="8"/>
  <c r="X6" i="8"/>
  <c r="V6" i="8"/>
  <c r="O6" i="8"/>
  <c r="J5" i="8"/>
  <c r="O5" i="8" s="1"/>
  <c r="R5" i="8" s="1"/>
  <c r="J4" i="8"/>
  <c r="J3" i="8"/>
  <c r="O3" i="8" s="1"/>
  <c r="Y2" i="8"/>
  <c r="V2" i="8"/>
  <c r="O2" i="8"/>
  <c r="J2" i="8"/>
  <c r="V87" i="8" l="1"/>
  <c r="Y87" i="8"/>
  <c r="X87" i="8"/>
  <c r="J86" i="8"/>
  <c r="O91" i="8"/>
  <c r="O4" i="8"/>
  <c r="R4" i="8" s="1"/>
  <c r="R86" i="8" s="1"/>
  <c r="O86" i="8" l="1"/>
  <c r="F9" i="6" l="1"/>
  <c r="K35" i="3"/>
  <c r="K32" i="3"/>
  <c r="N9" i="6" l="1"/>
  <c r="L7" i="6"/>
  <c r="L6" i="6"/>
  <c r="L5" i="6"/>
  <c r="L4" i="6"/>
  <c r="K9" i="6"/>
  <c r="J9" i="6"/>
  <c r="I9" i="6"/>
  <c r="H9" i="6"/>
  <c r="G9" i="6"/>
  <c r="E9" i="6"/>
  <c r="L9" i="6" l="1"/>
  <c r="J46" i="3" l="1"/>
  <c r="I46" i="3"/>
  <c r="H46" i="3"/>
  <c r="G46" i="3"/>
  <c r="F46" i="3"/>
  <c r="E46" i="3"/>
  <c r="K45" i="3"/>
  <c r="K42" i="3"/>
  <c r="K41" i="3"/>
  <c r="K40" i="3"/>
  <c r="K39" i="3"/>
  <c r="K38" i="3"/>
  <c r="K37" i="3"/>
  <c r="K36" i="3"/>
  <c r="K34" i="3"/>
  <c r="K33" i="3"/>
  <c r="K31" i="3"/>
  <c r="K30" i="3"/>
  <c r="K29" i="3"/>
  <c r="K28" i="3"/>
  <c r="K25" i="3"/>
  <c r="K24" i="3"/>
  <c r="K23" i="3"/>
  <c r="K20" i="3"/>
  <c r="K19" i="3"/>
  <c r="K18" i="3"/>
  <c r="K17" i="3"/>
  <c r="K16" i="3"/>
  <c r="K12" i="3"/>
  <c r="K10" i="3"/>
  <c r="K9" i="3"/>
  <c r="K8" i="3"/>
  <c r="K5" i="3"/>
  <c r="K4" i="3"/>
  <c r="K46" i="3" l="1"/>
</calcChain>
</file>

<file path=xl/sharedStrings.xml><?xml version="1.0" encoding="utf-8"?>
<sst xmlns="http://schemas.openxmlformats.org/spreadsheetml/2006/main" count="3088" uniqueCount="436">
  <si>
    <t>FORSYTHE II IMPLEMENTATION PHASE 1</t>
  </si>
  <si>
    <t>Unit Number</t>
  </si>
  <si>
    <t>Vegetation Treatment</t>
  </si>
  <si>
    <t>Treatment Method</t>
  </si>
  <si>
    <t>Slash Treatment</t>
  </si>
  <si>
    <t>Lpp PC/CC Treatable Acres</t>
  </si>
  <si>
    <t>Mixed Conifer Acres</t>
  </si>
  <si>
    <t>Aspen Acres</t>
  </si>
  <si>
    <t>Meadow Acres</t>
  </si>
  <si>
    <t>Regen. Acres</t>
  </si>
  <si>
    <t>Est. Total Treatment Acres</t>
  </si>
  <si>
    <t>Lodgepole Pine Treatment</t>
  </si>
  <si>
    <t>Manual</t>
  </si>
  <si>
    <t>Remove off-site and/or chip and/or masticate and/or pile &amp; burn</t>
  </si>
  <si>
    <t>Mechanical</t>
  </si>
  <si>
    <t>Aspen Restoration</t>
  </si>
  <si>
    <t>chip and/or pile &amp; burn</t>
  </si>
  <si>
    <t>Douglas-fir Mixed Conifer Treatment</t>
  </si>
  <si>
    <t>Meadow/Shrubland Restoration</t>
  </si>
  <si>
    <t>Ponderosa Pine Mixed Conifer Treatment</t>
  </si>
  <si>
    <t>2-Staged Mixed Conifer Treatment</t>
  </si>
  <si>
    <t>1) pile &amp; burn  2) thin and pile &amp; burn</t>
  </si>
  <si>
    <t>Regeneration Thin</t>
  </si>
  <si>
    <t>Regeneration Thin within Defensible Space</t>
  </si>
  <si>
    <t>Total</t>
  </si>
  <si>
    <t>All Design Criteria</t>
  </si>
  <si>
    <t>Design Criteria</t>
  </si>
  <si>
    <t>Layout</t>
  </si>
  <si>
    <t>Prior to Implementation</t>
  </si>
  <si>
    <t>Statement of Work in Contract</t>
  </si>
  <si>
    <t>Implementation</t>
  </si>
  <si>
    <t>Burn Plan</t>
  </si>
  <si>
    <t>Post Treatment</t>
  </si>
  <si>
    <t>Silviculturist</t>
  </si>
  <si>
    <t>Fuels Specialist</t>
  </si>
  <si>
    <t>Burn Boss</t>
  </si>
  <si>
    <t>PAO</t>
  </si>
  <si>
    <t>Recreation</t>
  </si>
  <si>
    <t>Archeologist</t>
  </si>
  <si>
    <t>Lands</t>
  </si>
  <si>
    <t>Engineering</t>
  </si>
  <si>
    <t>Landscape Arch</t>
  </si>
  <si>
    <t>Where Addressed</t>
  </si>
  <si>
    <t>Verified By</t>
  </si>
  <si>
    <t>Initials/Date</t>
  </si>
  <si>
    <t>Comments</t>
  </si>
  <si>
    <t>Following project implementation, at least 70% effective ground cover should be maintained within mechanical and manual treatment units to lower the risk of soil erosion. Effective ground cover includes surface rock cover, pine needle cover, and cover provided by low lying vegetation and mulch.</t>
  </si>
  <si>
    <t>In chipped areas, chip depth shall average less than 3”. Chip depth of up to 5” may occur over small areas (not to exceed 5% of the treatment unit). Chips shall be distributed in a mosaic pattern over no more than 30% of the activity area.</t>
  </si>
  <si>
    <t>In masticated areas, chunks shall be distributed to avoid dense accumulations that could potentially impede growth of native grasses, forbs or seedlings.</t>
  </si>
  <si>
    <r>
      <t>All treatment areas will be reviewed by a USFS Landscape Architect prior to final unit layout. Unit boundaries shall be natural edges whenever possible and prevent the appearance of uniform tree spacing and straight line unit boundaries. Straight line boundaries shall be treated by ‘feathering</t>
    </r>
    <r>
      <rPr>
        <sz val="11"/>
        <color theme="1"/>
        <rFont val="Times New Roman"/>
        <family val="1"/>
      </rPr>
      <t>’ and ‘scalloping</t>
    </r>
    <r>
      <rPr>
        <sz val="11"/>
        <color theme="1"/>
        <rFont val="Times New Roman"/>
        <family val="1"/>
      </rPr>
      <t>’.</t>
    </r>
  </si>
  <si>
    <t>Minimize damage to aspen 8” DBH and larger.</t>
  </si>
  <si>
    <t>Leave live and dead wildlife trees as individually designated by a USFS Wildlife Biologist and/or according to marking guidelines agreed to in coordination with a USFS Wildlife Biologist, Silviculturist, Fuels Planner, and prep crews. Leave trees may include trees with cavities, trees with large squirrel middens, and/or Abert’s squirrel nest trees.</t>
  </si>
  <si>
    <t>Within treatment units where Rocky Mountain juniper occurs, leave an average of one large individual, or clump of three or more if available, Rocky Mountain Juniper per acre.</t>
  </si>
  <si>
    <t>If raptor nesting activity (e.g. nesting behavior, nest sites, or fledglings) is detected within treatment units or areas potentially impacted by proposed project activities prior to or during implementation, a USFS Wildlife Biologist will be contacted as soon as possible to ensure Forest Plan direction for nesting raptor protection are met.</t>
  </si>
  <si>
    <t>All treatment units adjacent to existing raptor nests will be resurveyed the nesting season prior to implementation. This is to ensure that the birds have not moved their nests into an active unit.</t>
  </si>
  <si>
    <t>Buffer known roost locations for Fringed myotis bat and Townsend’s big-eared bat from treatment activities during key activity times. Prescribed burning should avoid smoke saturation of roost sites during key activity times.</t>
  </si>
  <si>
    <t>To minimize risk of noxious weed introduction and spread, require all equipment to be used for ground-disturbing activities for this project (not including service trucks or other vehicles that remain on roadways) to be cleaned, i.e., free of mud, dirt, plant parts, and seeds, or other debris that could contain or hold seeds, prior to entering the project area. All wheeled or tracked vehicles, including trailers, or other equipment entering constructed temporary roads shall be cleaned prior to entry to the project area. Equipment will be considered free of soil and other debris when a visual inspection does not disclose such material. Equipment shall be re-cleaned prior to transfer from a unit where noxious weeds are known to be present into a unit where noxious weeds are not known present.</t>
  </si>
  <si>
    <t>For known weed occurrences and for any new noxious weed infestations found in or near units prior to or during implementation of vegetation treatment, implementation personnel will coordinate with USFS District Invasive Plants Coordinator to implement appropriate prevention measures, such as avoidance, treatment of weeds prior to fuels implementation, and/or additional equipment cleaning requirements, such as between infested and uninfested units.</t>
  </si>
  <si>
    <t>Coordinate with USFS District Invasive Plants Coordinator to locate landings, staging areas, skid trails, burn piles, and other areas of severe soil disturbance to best reduce risk of spread of invasive plants.</t>
  </si>
  <si>
    <t>To avoid damage to the Boulder Gravity Line, driving across the line shall be avoided.</t>
  </si>
  <si>
    <t>X</t>
  </si>
  <si>
    <t>Consultation with Denver Water Board shall occur for any project activities occurring within the FERC boundary for the Gross Reservoir Hydroelectric Project.</t>
  </si>
  <si>
    <t>There are several utility (electric, natural gas and communication) lines within the project area. Care shall be taken when working around these lines to avoid damage to them or their infrastructure.</t>
  </si>
  <si>
    <t>High use public access portals (such as trailheads and highly traveled trail corridors) will not be used for fuels treatment project work or long term operations unless no other alternative exists. If used, safe public access on weekends will be provided. Fuels treatment work sites will be designed in a manner to allow safe public access even when occupied. Where this is not feasible, short-term forest orders closing fuels treatment areas to public access will be implemented, as needed, to ensure public safety, protect natural resources and improve effectiveness of project area objectives. Involve the Recreation Staff and/or Specialist through planning, implementation, and monitoring as needed.</t>
  </si>
  <si>
    <t>Public notification shall occur prior to major project activities to raise public awareness. Local agency cooperators will be notified about the duration, intensity, and potential issues for the project work.</t>
  </si>
  <si>
    <t>Knolls (small rounded hilltops) and geologic features (rock outcrops) will be excluded from treatment to maintain aesthetic values. These features are identified as the highest point in the local vicinity that have a few trees exhibiting characteristics such as stunted growth, irregular crown shapes, and mature bark attributes. Treatment exclusions will extend down from the peak of the feature to the area where mechanical equipment can operate, approximately 40%, or the point where the vegetation transitions into a meadow dominated by grass and forbs.</t>
  </si>
  <si>
    <t>No mechanical logging equipment (e.g. feller-bunchers, skidders, etc.) shall be permitted to operate within a 100 foot buffer from the edge of the water around perennial streams, intermittent streams, lakes, ponds, wetlands, fens, or wet meadows. A no mechanical treatment buffer of 328 feet (100 meters) from the edge of the water shall be established around Winiger Gulch and the unnamed southern tributary to Winiger Gulch as shown in the attached map. Activities that shall be excluded from the buffer include:
• Mechanical fuels treatment operations using heavy equipment
• Machine piles
• Vehicle service and fueling areas
• Driving tracked or wheeled machinery except along existing roads, in the southwest corner of Unit 40 and the northeast corner of Unit 74 where they overlap mapped Preble’s meadow jumping mouse habitat.</t>
  </si>
  <si>
    <t>For ephemeral streams, equipment shall be excluded from the stream channel, except to cross at points designated by a USFS Contract or Sale Administrator(s).</t>
  </si>
  <si>
    <t>Limit operation of heavy equipment to slopes of less than 30%. Slopes up to 40% may be considered on a site specific basis and will require evaluation by a Soils Scientist.</t>
  </si>
  <si>
    <t>Slash take back will only be allowed on skid trails, in patchcut/clearcut units where it is needed to meet the coarse and fine woody debris retention criteria (see Patchcut/Clearcut Areas, 1a and 1b, in this document), or other areas designated as adversely impacted by a USFS Soil Scientist/Hydrologist/COR/Sale Administrator, for soil stabilization, and to a maximum depth of 18 inches.</t>
  </si>
  <si>
    <r>
      <t xml:space="preserve">A cultural resource inventory will be completed on all units that have been identified by a USFS Archaeologist in consultation with the SHPO. The survey and reports will be completed and sent to the SHPO prior to project implementation. Implementation will not begin until the SHPO has concurred with a determination of </t>
    </r>
    <r>
      <rPr>
        <i/>
        <sz val="11"/>
        <color theme="1"/>
        <rFont val="Times New Roman"/>
        <family val="1"/>
      </rPr>
      <t xml:space="preserve">no historic properties affected </t>
    </r>
    <r>
      <rPr>
        <sz val="11"/>
        <color theme="1"/>
        <rFont val="Times New Roman"/>
        <family val="1"/>
      </rPr>
      <t xml:space="preserve">or </t>
    </r>
    <r>
      <rPr>
        <i/>
        <sz val="11"/>
        <color theme="1"/>
        <rFont val="Times New Roman"/>
        <family val="1"/>
      </rPr>
      <t>no historic properties adversely affected</t>
    </r>
    <r>
      <rPr>
        <sz val="11"/>
        <color theme="1"/>
        <rFont val="Times New Roman"/>
        <family val="1"/>
      </rPr>
      <t>.</t>
    </r>
  </si>
  <si>
    <t>Sites located during the field inventory that are evaluated as eligible for the NRHP, will have a 50 foot buffer placed around the exterior site boundary. No mechanical treatment will occur within the site boundary and the 50 foot buffer. When treatment is necessary, eligible sites and the 50 foot buffer will be hand treated for hazard trees and accumulated fuel build up by hand felling trees. Slash will either be hand piled for chipping and/or bucked up by hand, and loaded onto rubber tired vehicles to be hauled to designated burn piles for burning. No thinning, pile burning, or other slash treatments will occur within these buffers unless determined to be appropriate by a USFS Archaeologist.</t>
  </si>
  <si>
    <t>All NRHP eligible or unevaluated sites within the units proposed for mechanical treatments will be flagged on the ground for avoidance during implementation.</t>
  </si>
  <si>
    <t>Previously undiscovered sites encountered during the course of project activities will be avoided until they can be evaluated by a USFS Archaeologist. If affected properties are discovered after project activities are completed, the USFS will document any damage and consult with SHPO and Council pursuant to the procedures in 36CFR Part 800.13(b).</t>
  </si>
  <si>
    <t>Tree cutting of conifers can occur to the edge of the stream bank for perennial, intermittent and ephemeral streams. No woody riparian vegetation (e.g. willows, alders, river birch, etc.) shall be cut. Trees shall be directionally felled away from stream channels where practicable.</t>
  </si>
  <si>
    <t>All Treatment Areas</t>
  </si>
  <si>
    <t>Mechanical Treatment Areas</t>
  </si>
  <si>
    <t>Manual Treatment Areas</t>
  </si>
  <si>
    <t>Retain all existing down woody material 5” DBH or greater within and up to 100 feet of riparian areas. This applies to portions of Units 40 and 74 where they overlap Preble’s meadow jumping mouse habitat.</t>
  </si>
  <si>
    <t>Lopped and scattered slash shall be removed from the stream channel of perennial, intermittent and ephemeral streams.</t>
  </si>
  <si>
    <t>No tree cutting shall occur within wetlands, fens, or wet meadows. These features may not be mapped, and may only be discovered during unit layout.</t>
  </si>
  <si>
    <t>Mixed Conifer Areas</t>
  </si>
  <si>
    <t>Trees shall be marked as either leave trees or cut trees, whichever is most efficient, prior to any cutting.</t>
  </si>
  <si>
    <t>Recognizing that not all units may have trees greater than 14 inches DBH, and to acknowledge the value of larger trees to the public, the diameter cut limit will be adjusted based on the existing condition while retaining 10% of the existing basal area in the largest diameter trees in each unit. The maximum diameter cut limit is 14 inches DBH.</t>
  </si>
  <si>
    <t>Patchcut/Clearcut Areas</t>
  </si>
  <si>
    <t xml:space="preserve">Retain coarse and fine woody debris (CWD and FWD) throughout clearcut/patchcut units to maintain long term soil productivity.
a. At least 8 tons/acre of CWD , with preference for large diameter material (boles)
b. At least 4 tons/acre of FWD </t>
  </si>
  <si>
    <t>Involve a USFS Wildlife Biologist during layout of patchcuts/clearcuts to determine needs for narrow areas and/or island exclusions for wildlife crossing and cover.</t>
  </si>
  <si>
    <t>In general, locate openings away from system trails, or social trails that will be changed to system trails, once a Decision is made on the Magnolia Trails Project. A wildlife biologist shall approve locations of patchcuts and clearcuts in the vicinity of such trails.</t>
  </si>
  <si>
    <t>In order to meet scenery standards within the proposed patchcut/clearcut lodgepole pine dominated units, three to five uncut islands of trees must be retained within patchcut/clearcuts greater or equal to 5 acres in size. These islands shall be at least ½ acre in size and total 25% of the appropriate patchcut/clearcut area within each unit. The acreage within the islands will not decrease the number of overall acres to be cut within a designated patch/clearcut unit. For example in unit 11 (20 acres), 30% or 6 acres of the unit could be cut utilizing a combination of patchcut/clearcuts. To equate to a one 6-acre clearcut that is treated, the boundary of the clearcut will encompass 7.5 acres to account for the 25% acre retention to be included without changing the intent of reducing the overall acreage by 30%.</t>
  </si>
  <si>
    <t>Retain all areas of mixed conifer inclusions ½ acre or less in lodgepole pine stands. If the inclusion is larger, thinning as prescribed could be implemented. An exception is cutting trees for skid trails and landings.</t>
  </si>
  <si>
    <t>Old Growth/Effective Habitat/Interior Forest Areas</t>
  </si>
  <si>
    <t>In Management Area 3.5, exclude vegetation treatment from inventoried or discovered lodgepole pine old growth per Forest Plan standard. Exceptions may be made if the lodgepole old growth is considered non-functional at time of implementation. This determination of functionality is to be made for the stand as a whole within the treatment unit.</t>
  </si>
  <si>
    <t>Where effective habitat occurs in treatment units, unit boundaries and/or canopy cover reduction may be modified as determined by a wildlife biologist, if needed to maintain these habitats.</t>
  </si>
  <si>
    <t>Within mapped interior forest and within a 328 foot buffer around mapped interior forest, retain at least 40% canopy cover. Exceptions may occur based on involvement of wildlife biologist and silviculturist and use of updated USFS data.</t>
  </si>
  <si>
    <t>Retain a minimum of 5 of the largest available dead trees, minimum 8” DBH for lodgepole and 10” for ponderosa pine and Douglas-fir, per acre, as an average across old growth retention and inventoried stands within a treatment unit. Give preference to retaining ponderosa pine snags where available. Criteria for snag selection will be specified in the silviculture prescription with emphasis on retaining the largest diameter snags present. If the minimum number of snags is not available, then the largest available live, green replacement trees will be retained for future snags.</t>
  </si>
  <si>
    <t>Slash Piles</t>
  </si>
  <si>
    <t>To the extent practicable, construct machine slash piles on landings. If machine piling is done off landings, conduct piling to leave topsoil in place and to avoid displacement of topsoil. Machinery that lifts and places material into burn piles is recommended over machinery that pushes or drags material into burn piles.</t>
  </si>
  <si>
    <t>To minimize long term effects of pile burning, watershed, botany and/or implementation personnel will conduct surveys to identify if and where burn pile restoration actions are needed following pile burning activities. Any combination of the following restoration actions will be recommended if/where needed:
a. Tilling/scarifying after burning to promote recovery by breaking up water repellent layers, increasing water infiltration, and mixing in organic material from areas adjacent to the pile.
b. Weed treatments
c. Seeding
d. Covering with litter, duff and/or slash</t>
  </si>
  <si>
    <t>Burn piles should be located out of sight of major viewpoints as designated by a USFS Landscape Architect whenever possible within the constraints of the contract.</t>
  </si>
  <si>
    <t>In treatment units where slash is piled by hand, leave an average of 2 piles per acre for wildlife habitat, including any piles remaining from previous vegetation treatment, distributed randomly throughout the unit.</t>
  </si>
  <si>
    <t>Minimum pile size, hand or machine created, shall be no less than 6 feet high by 6 feet wide.</t>
  </si>
  <si>
    <t>Consult USFS Fuels Specialist during contract preparation for current maximum pile size and pile separation requirements as regulated by the Colorado Air Pollution Control Division.</t>
  </si>
  <si>
    <t>Piles shall be constructed in a manner to minimize large air spaces and dirt within the piles. Piles shall not have material extending more than 4 feet in any direction beyond the pile perimeter and a minimum of 4 feet of separation from pile perimeter to surrounding down woody material to reduce unwanted fire spread.</t>
  </si>
  <si>
    <t>Construct a minimum of a 6 foot wide control line, down to bare mineral soil, around each machine pile to create separation between piled material and surrounding slash mat. If piles are grouped, a single control line may be placed around the entire group rather than around individual piles. The scraped material must be moved outward to avoid a berm adjacent to the piles’ edge.</t>
  </si>
  <si>
    <t>In machine units, reasonably gather and place activity slash material, 1” to 6” diameter, into piles.  If more than 50% of a treatment unit has continuous slash depth greater than 6” after initial treatment, additional piling will be required.</t>
  </si>
  <si>
    <t>In manual units, pile sound, existing and/or created slash material, 1” to 6” diameter and 2 feet or longer. Alternatively, any slash that must be moved more than 50 feet to meet minimum required pile size may be lopped and scattered to a maximum depth of 18”. Lopped and scattered material is expected to be a rare occurrence and most likely occur in very open grown areas where a few trees are required to be cut to meet spacing specifications, but not enough trees are cut to produce enough slash to create a minimum sized pile.</t>
  </si>
  <si>
    <t>Locate machine piles a minimum of 150 feet and hand piles a minimum of 50 feet from any infrastructure or private property boundary.</t>
  </si>
  <si>
    <t>Broadcast Burning</t>
  </si>
  <si>
    <t>Limit total unrecovered burned area within the project area to no more than 340 acres.</t>
  </si>
  <si>
    <t>Design and implement prescribed fire for low soil burn severity effects and rapid recovery of ground cover. Soil burn severity classes are defined in the Field Guide for Mapping Soil Burn Severity (http://www.fs.fed.us/rm/pubs/rmrs_gtr243.pdf).</t>
  </si>
  <si>
    <t>Rehabilitate constructed fire lines by installing water bars, raking topsoil back over the line, covering with slash or other mulch materials; and seeding, if recommended by a USFS Botanist.</t>
  </si>
  <si>
    <r>
      <t xml:space="preserve">A 300 foot buffer shall be established around Winiger Gulch and the unnamed southern tributary to Winiger Gulch as shown in the attached map. No active ignition shall occur </t>
    </r>
    <r>
      <rPr>
        <sz val="11"/>
        <color theme="1"/>
        <rFont val="Times New Roman"/>
        <family val="1"/>
      </rPr>
      <t>within the buffer. Fire will be allowed to back down into riparian areas and streamside zones. If needed to accomplish burn objectives or to provide for safety, establishment of control features (e.g. fire lines) or active ignition may occur within the buffer following consultation and agreement with a USFS Fish Biologist, Soil Scientist or Hydrologist.</t>
    </r>
  </si>
  <si>
    <t>Soils / Hydrologist / Fisheries</t>
  </si>
  <si>
    <t>Pre-Sale Forester / Contract Administrator</t>
  </si>
  <si>
    <t>No active ignition shall occur within 25 feet of ephemeral streams.</t>
  </si>
  <si>
    <t>In prescribed burn Units 38 and 44, choose individuals or clumps of three or more, if available, Rocky Mountain juniper to leave that are not ladder fuels for other conifers 12”+ DBH. Leave trees should be at least 300 feet away from property boundaries and prescribed burn containment lines.</t>
  </si>
  <si>
    <t>Prior to prescribed burning in Units 38 and 44 within inventoried old growth, old growth retention, and identified old growth development areas, remove ladder fuels from around trees 12” DBH and larger to minimize fire moving into crowns of these larger trees. Where feasible, such as near firelines during mopup, moisten coarse woody material within root zones of trees 12” DBH and larger, to minimize root damage from smoldering material.</t>
  </si>
  <si>
    <t>Prior to prescribed burning in Units 38 and 44, scratch fireline around and/or use other techniques to minimize fire impacts to at least 5 logs per acre totaling at least 100 linear feet. These logs should have a minimum diameter of ten inches if available, or largest down logs available.</t>
  </si>
  <si>
    <t>A cultural resource inventory will be completed on all areas within prescribed burn units that have been identified by a USFS Project Archaeologist in consultation with the SHPO. This inventory may be completed after the NEPA decision has been made but prior to burn implementation.</t>
  </si>
  <si>
    <t>All NRHP eligible or unevaluated sites located within prescribed burn units will be marked on the ground by the Project Archaeologist. A USFS Project Archaeologist and Fire Staff will design protection measures to remove the sites from the burn’s Area of Potential Effects. These protection measures will take into consideration the site type, environmental setting, and anticipated burn conditions. These protections may include, but are not limited to: fuel breaks, no treatment buffers, wrapping, foaming, wetting, black line, fire line (machine or hand dug), and raking.</t>
  </si>
  <si>
    <t>All potentially ground-disturbing fire lines, staging areas, helispots, and all road improvement, construction or deconstruction, or designated ATV or vehicle routes/ways will be intensively (Class III) surveyed for cultural resources prior to project implementation; any NRHP-eligible cultural resources will be avoided by project design.</t>
  </si>
  <si>
    <t>Timing Restrictions</t>
  </si>
  <si>
    <t>Avoid treatment operations from May 1 through August 10 in flammulated owl territories. Avoidance areas will be determined by a USFS Wildlife Biologist based on survey results, flammulated owl territory size, topography, and vegetation. Prescribed burning operations may be conducted if determined to be appropriate by a USFS Wildlife Biologist. This applies to most units in the Winiger Ridge and South Winiger areas, and may apply to other areas if appropriate based on survey results.</t>
  </si>
  <si>
    <t>Raptor nest areas, including species-specific buffers, will generally have no treatment activity from March 1 through September 15, depending on species, or until determined unoccupied by the wildlife biologist.
Access through buffers during this period will be assessed by a USFS Wildlife Biologist.
a. If known nests become unoccupied, additional surveys will be conducted during the breeding season
prior to any project activity. The extent and timing of surveys will be determined by a USFS Wildlife
Biologist.
b. Units with suitable nest habitat will also be resurveyed for new nest locations prior to implementation.
If a new active nest is detected during surveys or becomes known by other means, appropriate mitigations
will be implemented.
c. For northern goshawk nests including alternate nest sites, exclude treatment in up to a 30-acre area containing the nest tree. Site-specific exclusion areas will be determined by a USFS Wildlife Biologist
based on topography, vegetation and other factors. Outside of the breeding season, generally from
September 16 through February 28, limited thinning may be allowed within this area if determined
necessary to help reduce the risk of losing the nest site to wildfire. A USFS Wildlife Biologist will help
design and approve treatment.</t>
  </si>
  <si>
    <t>Unless a site-specific exception is determined to be appropriate by a USFS Wildlife Biologist, avoid treatment from December 1 through March 30 in elk severe winter range and winter concentration areas. These areas are based on the most current available mapping data from Colorado Parks and Wildlife.</t>
  </si>
  <si>
    <t>Piles outside the 100 foot riparian buffer but within 328 feet of the stream channel may only be burned from November 1 through April 30 during Preble’s meadow jumping mouse hibernation. This applies to Units 40 and 74.</t>
  </si>
  <si>
    <t>Roads/Skid Trails/Temp Roads/Landings/Equipment Use</t>
  </si>
  <si>
    <t>Temporary roads, skid trails, landing areas, and equipment use in mechanical treatment units shall be subject to operating equipment restrictions to protect soil and water. Operate heavy equipment only when soil moisture in the upper 6 inches is below the plastic limit (a ball can be formed in the fist that holds together on gentle tossing or shaking) OR protected by at least one foot of packed snow or 2 inches of frozen soil. This may mean temporary restriction on equipment operation and travel within the treatment area in periods of heavy rains and snow or when soils are wet.</t>
  </si>
  <si>
    <t>The USFS shall approve locations of skid trails and landings prior to treatment. Re-use existing skid trails as much as practicable to minimize new disturbance. Within mapped effective habitat, a USFS Wildlife Biologist will approve locations of skid trails and landings.</t>
  </si>
  <si>
    <t>All temporary road construction, including skid trails, shall be obliterated within one year of completion of
use, including pile burning. Project implementation, watershed, soil, and engineering personnel shall cooperate to determine appropriate obliteration methods.
a. Temporary road surfaces, including skid trails and landings, shall be decompacted along the entire
road/skid trail length or landing area unless waived by Soil Scientist. Roads that were constructed with cut
and fill shall be partially or fully recontoured or pitted. Roads that were constructed on the natural ground contour shall be pitted, subsoiled, or ripped.
• Partial recontouring of the road prisms shall be utilized in areas where it is not feasible or beneficial to
disturb soils previously unaffected by construction operations to stabilize a decommissioned temporary road. Factors such as steep slopes, large amounts of rock, or vegetation may impact a decision to utilize partial recontouring. Partial recontouring shall use available fill material from original construction. Fills shall be returned to, and compacted into, the cut removal area. No further ground disturbance involving cutting
material shall occur. Handle soil to ensure that minimal segregation of materials occurs. Compaction may
be by machine track or bucket. The recontoured surface shall be outsloped a minimum of 5% for the entire road prism width and no berms shall remain. Finished grades shall minimize drainage following the contour
of the road, where necessary grade dips shall be installed along the grade to direct drainage off the disturbed area. Where high cut slopes are present, continue pulling up fill material and backfilling cut removal areas
until no cut slope remains greater than 1:1 H:V in slope and two feet in height.
• Full recontouring of the road prisms shall be utilized in decommissioning temporary road segments where
it is both feasible and advantageous to disturb soil previously unaffected by construction operations to completely recontour the road. Full recontouring shall include pull up of all fill material and place/compact
into the cut removal area. Very little disturbance of the natural ground under the fill shall occur. The final
slope area, over the entire width of the road prism, shall reproduce the pre-road natural slope. It shall blend
in with the surrounding slope and no berms or windrows of any material shall remain.</t>
  </si>
  <si>
    <r>
      <t>b.</t>
    </r>
    <r>
      <rPr>
        <sz val="7"/>
        <color theme="1"/>
        <rFont val="Times New Roman"/>
        <family val="1"/>
      </rPr>
      <t> </t>
    </r>
    <r>
      <rPr>
        <sz val="11"/>
        <color theme="1"/>
        <rFont val="Times New Roman"/>
        <family val="1"/>
      </rPr>
      <t>Where applicable, remove all temporary stream crossings and restore stream bed and banks.
c. Restore natural drainage patterns across the road template.
d. Provide effective closure at junctions with open roads and NFS trails to prevent unauthorized use.
Effective closure techniques may include recontouring or pitting for site distance, fencing, gates, berms,
barrier rocks of various sizes (median size of 2.5 ft. x 2.5 ft. x 2.5 ft. [1 ton], grouped in natural
arrangements and 1/3-1/2 buried), plantings, and/or felled trees.
e. Scatter slash on restored disturbance.
f. Restore ground cover using native seed or plants, methods and timing, and soil amendments as
practicable to meet revegetation objectives and in consultation with a USFS Botany Representative.
Use government furnished seed when available.</t>
    </r>
  </si>
  <si>
    <t>Vegetation treatment implementation and related contracting will incorporate use of existing and/or previously used areas as much as possible for fuels treatment operations, in order to reduce the amount of new disturbance which usually leads to new “social” routes being created. Any non-system roads which are used for access to fuels treatment units shall be considered to be temporary roads and shall be obliterated following the design criteria for temporary roads.</t>
  </si>
  <si>
    <t>Where topsoil depth exceeds 2”, topsoil shall be salvaged and stockpiled from all areas to be disturbed by construction of temporary roads and road improvements and shall be incorporated into the reclamation.</t>
  </si>
  <si>
    <t>Construction of temporary roads and road improvements shall to the extent possible minimize ground disturbance, avoid crossings of drainages, provide buffers to drainages and sensitive areas, avoid steep slopes, avoid wet areas and swale bottoms, avoid unstable slopes, and shall minimize erosion potential and sedimentation of water ways.</t>
  </si>
  <si>
    <t>If material will be imported for road base or other uses, developed borrow sources or pit-run material sources will be inspected for weeds, weed parts or weed seeds by either a Forest Service employee or other party approved by the Forest Service. Aggregate base or riprap sourced from commercial pits does not need to be inspected.</t>
  </si>
  <si>
    <t>Planning, construction and maintenance of temporary roads shall include sediment and erosion controls as necessary to prevent resource damage. Such controls are to be maintained and supplemented as necessary through the life of the project.</t>
  </si>
  <si>
    <t>Prior to the construction on NFS land of any egress route from Big Springs subdivision, the Forest shall approve locations, plans, best management practices, storm water management plans, and any other plans necessary to protect NFS lands and resources. Resource protection measures shall be installed and maintained during construction and for a sufficient time after construction until the site has stabilized.</t>
  </si>
  <si>
    <t>System roads shall not be used during winter and wet periods when there is a reduction in the ability
of the road or road structure to support traffic, provide drainage, or provide safe transportation.
Examples of reduction in the support value or safety of the roadway include, but are not limited to,
soil, mud, debris, or oversized rocks incorporated into the roadway that affect drainage, normal maintenance activities, or the strength of the surface structure; intermixing of slash or subgrade soil
with aggregate base; severe alteration of drainage that leads to surface aggregate loss, changes in
character of ditches or drainage structures, or concentration of water that harms streams or water
sources; accelerated breakdown of asphalt surfaces.
If removal of snow from system roads for winter operations is allowed, provide adequate
maintenance to maintain the road surface structure, drainage of the roadway, and safe passage
for vehicles.
Snow storage areas shall be approved by the USFS. Avoid riparian areas, wetlands or streams for
snow storage to the extent possible.
Space, construct, and maintain drainage holes in the dike of snow or berm caused by snow removal operations. Place drain holes to obtain surface drainage without discharging on erodible fills.
Perform maintenance work in a manner to preserve and protect roads and appurtenances, and prevent erosion damage to streams and other Forest values.
Any type of equipment to remove snow may be utilized provided:
a. The equipment is of the size and type commonly used to remove snow and will not cause damage
to the road surface or structure.
b. The use of plows or dozers to remove snow requires written approval by the USFS. Equip plows
or dozers with shoes or runners to keep the dozer blade a minimum of 2 inches above the road surface.</t>
  </si>
  <si>
    <t>Existing road conditions shall be assessed prior to implementation for all roads to be used for the project including County and private roads used to access National Forest lands. Roads shall be maintained in their existing condition through-out the project, if any widening or other improvements are required for the project these improvements shall be assessed at the completion of the project to determine if they are acceptable or need to be removed.</t>
  </si>
  <si>
    <t xml:space="preserve">When the work is complete the existing roads shall be inventoried to ensure drainage is operational and road surface is intact. </t>
  </si>
  <si>
    <t>Unless the condition of an existing road is suitable for truck and trailer traffic, mechanized equipment shall be ‘walked’ (travel under its own power as opposed to transported on a trailer) into any units where mechanical treatments is planned.</t>
  </si>
  <si>
    <t>Coordinate all work and traffic that impacts County roads, including hauling, with the County ahead of the work commencing. Obtain County permits as necessary.</t>
  </si>
  <si>
    <t>Coordinate with road users, who will be impacted by the work, obtain access as necessary and contact information for any temporary closures or other coordination.</t>
  </si>
  <si>
    <t>All roads impacted by project activities shall have warning signs and traffic control as follows:
a. In accordance with the “Manual of Uniform Traffic Control Devices.”
b. Maintained for through traffic during felling, slash treatment, and/or removal operations.
c. Left in an operational condition that will adequately accommodate traffic at the end of each work day.
d. Have barricades erected and/or proper signs placed at any traffic hazards in or adjacent to the road at the end of each workday.
e. All felled trees shall be decked or removed and slash piled or removed from the bladed, mowed, or brushed road corridor each day.</t>
  </si>
  <si>
    <t>Linear woody material designated to remain from roadway clearing activities shall be placed outside the clearing limits in close contact with, and perpendicular to, the slope. All other available organic and inorganic debris shall be scattered evenly outside of the clearing limits.</t>
  </si>
  <si>
    <t>Roads which have been authorized for private uses should remain available to those uses to the greatest extent possible. Any deterioration of the road should be repaired to a similar or better condition than before project activities occurred.</t>
  </si>
  <si>
    <t>All potentially ground-disturbing activities proposed for staging areas, road improvement, construction, or obliteration outside of planned treatment units will be intensively surveyed for cultural resources prior to project implementation. Any NRHP-eligible cultural resources will be avoided by project design.</t>
  </si>
  <si>
    <t>Consultation with Native American tribes must be completed prior to the closure of roads to ensure that access to areas of cultural importance is not inadvertently removed.</t>
  </si>
  <si>
    <t>Use non-agricultural mulch materials for revegetation and sediment/erosion control.
Non-agricultural products include wood straw or shred and wattles made from excelsior, wood or
other non-agricultural materials.</t>
  </si>
  <si>
    <t>Conduct burning operations so that no more than 10% of either stream bank area within riparian zones burns with high intensity (i.e. top kill of willow and/or aspen). Actively suppress fire if this 10%
threshold is exceeded.</t>
  </si>
  <si>
    <t>Project operations will not be conducted on Memorial Day, 4th of July and Labor Day holiday weekends and on Sundays. Operating times for heavy equipment and chainsaws shall be limited to the hours of
7 a.m. to 7 p.m.</t>
  </si>
  <si>
    <t>Temporary road construction shall be kept to the minimum construction possible to accommodate intended use and shall meet the following guideline.
a. Roads shall not follow fall line of the land but shall traverse contours to minimize slopes.
Generally, slopes of 10 percent or less shall be maintained, however reaches of 200 feet or less
may be up to 14 percent in slope.
b. Road alignment shall be selected to minimize cuts and fills to 2-foot maximum.
c. Road widths shall be the minimum required for the equipment and shall not exceed 15 feet.
d. Roads shall be outsloped where possible and rolling dips shall be constructed instead of ditches
and culverts, wherever practicable, as necessary to control sediment and erosion. Drainage features
shall not drain directly into streams. Best Management Practices shall be employed at the termination
of drainage features to protect vegetation from sedimentation.</t>
  </si>
  <si>
    <t>Treatment units that already have off-road impacts and/or the potential for new and increased off-road vehicular use impacts are generally in areas that have a moderate or low slope angle (35% or less), and enough terrain to use the vehicle (four-wheel drive or all-terrain vehicles included). These areas will be protected from further encroachment of motorized vehicles by creating a buffer zone of no treatment
or modification of treatment between the road, open for motorized travel, and the treatment area by
installing fencing or other barriers made from natural materials (rock or wood). Buffer zones should
be wide enough (minimum of 100 feet from edge of road) to discourage attempts at creating new
routes. These areas will be identified with input from recreation staff and unit layout personnel prior
to final unit boundary designation.</t>
  </si>
  <si>
    <t>NRHP eligible sites located during the field inventory will have a 50 foot buffer established around
the exterior boundary of the site. No construction activities will take place within the site and the 50
foot buffer area.</t>
  </si>
  <si>
    <t>Retain a minimum of 5 of the largest available dead trees, in clumps where available, minimum 8” DBH for lodgepole and 10” for ponderosa pine and Douglas-fir, per acre, as an average across each treatment unit. Give preference to retaining ponderosa pine snags where available. Criteria for snag selection will
be specified in the silviculture prescription with emphasis on retaining the largest diameter snags
present. If the minimum number of snags is not available, then the largest available live, green
replacement trees will be retained for future snags.</t>
  </si>
  <si>
    <t>Retain a minimum of 5 logs and 100 linear feet per acre of existing down logs distributed randomly across each unit, with a minimum diameter of 8” for lodgepole pine and 10” for other conifer species.
Do not cut live trees to meet this criterion, except where live trees will be cut according to the prescription in lodgepole pine patchcuts and clearcuts. Jackstrawed bole wood, created by treatment,
6” in diameter or greater and left in the unit must be scattered and be in contact with the ground.
Individual boles of 6” or greater can be left unbucked.</t>
  </si>
  <si>
    <t>If a federally listed or USFS sensitive wildlife species is identified within treatment units or areas potentially impacted by proposed project activities prior to or during implementation, a USFS
Wildlife Biologist will be contacted as soon as possible to ensure Forest Plan direction and
Endangered Species Act requirements are met.</t>
  </si>
  <si>
    <t>All areas potentially impacted by proposed project activities that have not been surveyed for rare plants and that contain high-quality suitable habitat for sensitive and local concern plant species will be
surveyed in such habitat prior to disturbance activities.</t>
  </si>
  <si>
    <t>Sensitive plant species and species of local concern locations will be determined by a USFS Botanist
and designated buffers will be applied.</t>
  </si>
  <si>
    <t>Within flammulated owl territories:
a. Thin small and medium sized trees to maintain large-open grown canopies.
b. Retain live trees, 12” DBH and greater, including on ridgelines.
c. In riparian areas, leave all trees with existing cavities and remove conifers less than 8” DBH
except those with cavities.</t>
  </si>
  <si>
    <t>Hand constructed burn piles shall be located at least 50 feet from perennial streams, wetlands, fens,
wet meadows, and aspen stands. For intermittent and ephemeral streams, burn piles shall be located 50 feet from the stream or outside the inner gorge, whichever is less. For Preble’s meadow jumping
mouse, piles shall be located at least 100 feet from the edge of the water around Winiger Gulch and
the unnamed southern tributary to Winiger Gulch. If it not practicable to locate piles sufficiently away from streams, or if doing so will violate other requirements (e.g. minimum spacing between piles, minimum distance from residual trees), do not cut the water adjacent trees, unless approved by a USFS Soil Scientist, Hydrologist, or Fish Biologist.</t>
  </si>
  <si>
    <t>All recreation facilities (NFS roads, NFS trails, recreation sites) and infrastructure (such as gates,
fences, sign kiosks, picnic tables) shall be protected from damage from all treatment activities. Any damaged facilities or infrastructure shall be repaired, replaced, or reconditioned to the level of the existing condition, or greater, to provide safe public access, as needed. Consult with Recreation
Staff and/or Specialist as needed.</t>
  </si>
  <si>
    <t>Forsythe II Crosswalk</t>
  </si>
  <si>
    <t>Unit Acres</t>
  </si>
  <si>
    <t>Treatment Acres</t>
  </si>
  <si>
    <t>Broadcast Burn</t>
  </si>
  <si>
    <t>Mixed Conifer Treatment OG</t>
  </si>
  <si>
    <t>90a</t>
  </si>
  <si>
    <t>92a</t>
  </si>
  <si>
    <t>100a</t>
  </si>
  <si>
    <t>FORSYTHE II</t>
  </si>
  <si>
    <t>All Units</t>
  </si>
  <si>
    <t>Phase 1 Design Criteria</t>
  </si>
  <si>
    <t>Botanist / Noxious Weeds</t>
  </si>
  <si>
    <t>Wildlife</t>
  </si>
  <si>
    <t>Mechanical/ Manual</t>
  </si>
  <si>
    <t>FORSYTHE II IMPLEMENTATION PHASE 2</t>
  </si>
  <si>
    <t>Est. CCF</t>
  </si>
  <si>
    <t>Calc. Acres</t>
  </si>
  <si>
    <t>Maunaul located in western portion of unit; portion between units 48 and 74. 103 acres mixed conifer mechanical; 13 acres mixed conifer manual.</t>
  </si>
  <si>
    <t>Need to contact Pineview Subdivision about letter to treat to the boundary. Buffer acres would need to be included if agreeable.</t>
  </si>
  <si>
    <t>Incorporate remaining mechanical treatment in unit 49 with unit 73 mechanical. Combine manual in western portion of unit w/ manual portion of unit 48. Change eastern portion of unit 49 to manual from mechanical up to unit 73. 27 acres mixed conifer mechanical; 20 acres mixed conifer manual.</t>
  </si>
  <si>
    <t>7 acres mixed conifer mechanical; 3 acres mixed conifer manual.</t>
  </si>
  <si>
    <t>65 acres mixed conifer mechanical; 11 acres mixed conifer manual.</t>
  </si>
  <si>
    <t>Draft Rx Provided</t>
  </si>
  <si>
    <t>Step Transect Provided</t>
  </si>
  <si>
    <t>NA</t>
  </si>
  <si>
    <t>Unit Boundary Flagged</t>
  </si>
  <si>
    <t>Sample Mark Completed</t>
  </si>
  <si>
    <t>Unit Boundary Painted</t>
  </si>
  <si>
    <t>Tree Marking Completed</t>
  </si>
  <si>
    <t>Cruise Method Used</t>
  </si>
  <si>
    <t>Cruise Completed</t>
  </si>
  <si>
    <t>Crosswalk Review</t>
  </si>
  <si>
    <t>Timber Sale Report</t>
  </si>
  <si>
    <t>MMG Contract Review</t>
  </si>
  <si>
    <t>Contract Officer Review</t>
  </si>
  <si>
    <t>Contract Package Draft</t>
  </si>
  <si>
    <t>Contract to AQM</t>
  </si>
  <si>
    <t>Contract Awarded</t>
  </si>
  <si>
    <t>Phase</t>
  </si>
  <si>
    <t>Contract Started</t>
  </si>
  <si>
    <t>Contract Completed</t>
  </si>
  <si>
    <t>Post Step Transect Provided</t>
  </si>
  <si>
    <t>Appraisal Completed</t>
  </si>
  <si>
    <t>Unit Maps Completed</t>
  </si>
  <si>
    <t>Unit 82 SM</t>
  </si>
  <si>
    <t>EA Final Unit Acres</t>
  </si>
  <si>
    <t>* Includes acres in both units and D-space buffer</t>
  </si>
  <si>
    <t>GPS Acres</t>
  </si>
  <si>
    <t>Final GIS Acres</t>
  </si>
  <si>
    <t>Final Unit Acres</t>
  </si>
  <si>
    <t>Final Treatment Acres</t>
  </si>
  <si>
    <t>Mechanical Acres</t>
  </si>
  <si>
    <t>Manual Acres</t>
  </si>
  <si>
    <t>Imp. Stage</t>
  </si>
  <si>
    <t>Contract Type</t>
  </si>
  <si>
    <t>Est.     Ccf</t>
  </si>
  <si>
    <t>Implementation Comments</t>
  </si>
  <si>
    <t>Estimated Treatment Acres by Treatment Method</t>
  </si>
  <si>
    <r>
      <t>Estimated Number of Piles</t>
    </r>
    <r>
      <rPr>
        <b/>
        <sz val="11"/>
        <color rgb="FFFF0000"/>
        <rFont val="Times New Roman"/>
        <family val="1"/>
      </rPr>
      <t>*</t>
    </r>
  </si>
  <si>
    <t>Hand (20/A)</t>
  </si>
  <si>
    <t>Machine</t>
  </si>
  <si>
    <t>Hand (25/A)</t>
  </si>
  <si>
    <t>Hand (30/A)</t>
  </si>
  <si>
    <t>IDIQ</t>
  </si>
  <si>
    <t>Manual: 4.5</t>
  </si>
  <si>
    <t>Hand: 90</t>
  </si>
  <si>
    <t>IRSC</t>
  </si>
  <si>
    <t>Mechanical: 14.7</t>
  </si>
  <si>
    <t>Machine: 3</t>
  </si>
  <si>
    <t>Potential for additional regeneration thin aggregations.</t>
  </si>
  <si>
    <t>Mechanical: 9.3</t>
  </si>
  <si>
    <t>Machine: 2</t>
  </si>
  <si>
    <t>Mechanical: 19.2</t>
  </si>
  <si>
    <t>Manual: 17</t>
  </si>
  <si>
    <t>Hand: 340</t>
  </si>
  <si>
    <t>Manual: 9</t>
  </si>
  <si>
    <t>Hand: 180</t>
  </si>
  <si>
    <t>Manual: 7</t>
  </si>
  <si>
    <t>Hand: 140</t>
  </si>
  <si>
    <t>Approximately 10 ac will not be treated due to slope.</t>
  </si>
  <si>
    <t>Mechanical: 156</t>
  </si>
  <si>
    <t>Machine: 23</t>
  </si>
  <si>
    <t>Mechanical: 8.4</t>
  </si>
  <si>
    <t>NW corner most likely location for patchcut/clearcut.</t>
  </si>
  <si>
    <t>Mechanical: 6</t>
  </si>
  <si>
    <t>Machine: 1</t>
  </si>
  <si>
    <t>1 ac NW portion too steep; remote. No manual</t>
  </si>
  <si>
    <t>Mechanical: 7</t>
  </si>
  <si>
    <t>Aspen located in north and central part of unit.</t>
  </si>
  <si>
    <t>Mechanical: 20.5                                              (10.5 LP CC/PC &amp; 10 Aspen thin)                                       Manual: 10 (Meadow thin)</t>
  </si>
  <si>
    <t>Machine: 3                                    Hand: 200</t>
  </si>
  <si>
    <t>Manual: 21</t>
  </si>
  <si>
    <t>Hand: 420</t>
  </si>
  <si>
    <t>Manual: 7.8</t>
  </si>
  <si>
    <t>Hand: 156</t>
  </si>
  <si>
    <t>Aspen near NE. Possible meadow enhancement or regeneration thin from past entries. Recon during implementation (approximately 5-7 acres). Previously thinned in Winiger; apply appropriate % reduction and pile existing and activity fuels to an 10" diameter in regen portions as needed.</t>
  </si>
  <si>
    <t>Manual: 13.8                                                  (7.8 LP CC/PC &amp; 3 Aspen thin          &amp; 3 Regen thin)</t>
  </si>
  <si>
    <t>Hand: 276</t>
  </si>
  <si>
    <t>Manual: 8</t>
  </si>
  <si>
    <t>Hand: 160</t>
  </si>
  <si>
    <t>Five pockets of aspen; arrange pc/cc near to aspen inclusions.</t>
  </si>
  <si>
    <t>Mechanical: 34.2                                               (19.2 LP CC/PC &amp; 15 Aspen thin)</t>
  </si>
  <si>
    <t>Machine: 5</t>
  </si>
  <si>
    <t>Mechanical in the northern half of the unit; manual in the southern half.</t>
  </si>
  <si>
    <t>Mechanical: 31                                 Manual: 27</t>
  </si>
  <si>
    <t>Machine: 5                                    Hand: 540</t>
  </si>
  <si>
    <t>Mechanical: 8.1</t>
  </si>
  <si>
    <t>Mechanical: 3</t>
  </si>
  <si>
    <t>Mechanical: 6.3</t>
  </si>
  <si>
    <t>Mechanical: 4.8</t>
  </si>
  <si>
    <t>Aspen in southwest and middle of unit to the northwest.</t>
  </si>
  <si>
    <t>Mechanical: 51.6                                       (36.6 LP CC/PC &amp; 15 Aspen thin)</t>
  </si>
  <si>
    <t>Machine: 8</t>
  </si>
  <si>
    <t>Aspen in southwest and eastern portion of unit; may have inclusions of mixed conifer on southern boundary.</t>
  </si>
  <si>
    <t>Mechanical: 21.5                                                (16.5 LP CC/PC &amp; 5 Aspen thin)</t>
  </si>
  <si>
    <t>Machine: 4</t>
  </si>
  <si>
    <t>Rock outcrops and steep slope in northeast portion of unit; maybe inclusions of mixed conifer.</t>
  </si>
  <si>
    <t>Mechanical: 32.7</t>
  </si>
  <si>
    <t>Interior Forest and LPP OG</t>
  </si>
  <si>
    <t>Mechanical: 59.2                                     (49.2 LP CC/PC &amp; 10 Aspen thin)</t>
  </si>
  <si>
    <t>Machine: 9</t>
  </si>
  <si>
    <t>Slope issues</t>
  </si>
  <si>
    <t>Mechanical: 4.2</t>
  </si>
  <si>
    <t>Mechanical: 21.9</t>
  </si>
  <si>
    <t>Some OG in unit. 42 acres mixed conifer mechanical; 6 acres mixed conifer manual.</t>
  </si>
  <si>
    <t>Mechanical: 45                                 Manual: 14</t>
  </si>
  <si>
    <t>Machine: 7                                    Hand: 280</t>
  </si>
  <si>
    <t>Manual: 106</t>
  </si>
  <si>
    <t>Hand: 2,120</t>
  </si>
  <si>
    <t>Manual: 29</t>
  </si>
  <si>
    <t>Hand: 580</t>
  </si>
  <si>
    <t>Aspen in southern portion of unit.</t>
  </si>
  <si>
    <t>Mechanical: 11.7                                        (5.7 LP CC/PC, 5 MC thin &amp;                         1 Aspen thin)</t>
  </si>
  <si>
    <t>Aspen in southern and southwest portion of unit and in the middle of unit.</t>
  </si>
  <si>
    <t>Mechanical: 42</t>
  </si>
  <si>
    <t>Machine: 6</t>
  </si>
  <si>
    <t>Mechanical: 118                                 Manual: 13</t>
  </si>
  <si>
    <t>Machine: 17                                    Hand: 260</t>
  </si>
  <si>
    <t>Manual: 12</t>
  </si>
  <si>
    <t>Hand: 240</t>
  </si>
  <si>
    <t>Talk w/ Pinecliffe group about dropping the 300' buffer.</t>
  </si>
  <si>
    <t>Manual: 20</t>
  </si>
  <si>
    <t>Hand: 400</t>
  </si>
  <si>
    <t>Recon - maybe an inclusion of lpp in northern portion. Combine manual on eastern portion of unit w/ manual portions of units 45 and 49.</t>
  </si>
  <si>
    <t>Mechanical: 62                                 Manual: 13</t>
  </si>
  <si>
    <t>Machine: 9                                    Hand: 260</t>
  </si>
  <si>
    <t>Mechanical: 27                                 Manual: 20</t>
  </si>
  <si>
    <t>Machine: 4                                    Hand: 400</t>
  </si>
  <si>
    <t>Added back via letter from Miramonte LLC.</t>
  </si>
  <si>
    <t>Manual: 89</t>
  </si>
  <si>
    <t>Hand: 1,780</t>
  </si>
  <si>
    <t>Mechanical: 8</t>
  </si>
  <si>
    <t>A couple pockets of mixed conifer/DF mixed into unit.</t>
  </si>
  <si>
    <t>Mechanical: 16</t>
  </si>
  <si>
    <t>Combine manual portion w/ unit 80 manual. 13 acres mixed conifer mechanical; 5 acres mixed conifer manual.</t>
  </si>
  <si>
    <t>Mechanical: 13                                 Manual: 5</t>
  </si>
  <si>
    <t>Machine: 2                                    Hand: 100</t>
  </si>
  <si>
    <t>Mechanical: 5</t>
  </si>
  <si>
    <t>Mechanical: 7.8</t>
  </si>
  <si>
    <t>Previously thinned in Winiger; apply appropriate % reduction and pile existing and activity fuels to a 10" diameter.</t>
  </si>
  <si>
    <t>Manual: 14</t>
  </si>
  <si>
    <t>Hand: 280</t>
  </si>
  <si>
    <t>Manual: 5</t>
  </si>
  <si>
    <t>Hand: 100</t>
  </si>
  <si>
    <t>Mechanical: 13</t>
  </si>
  <si>
    <t>Mechanical: 7                                 Manual: 3</t>
  </si>
  <si>
    <t>Machine: 1                                    Hand: 60</t>
  </si>
  <si>
    <t>Mechanical: 65                                 Manual: 11</t>
  </si>
  <si>
    <t>Machine: 10                                    Hand: 220</t>
  </si>
  <si>
    <t>1</t>
  </si>
  <si>
    <t>Two-staged treatment: 1) Piling only; 2) 40% BA cut and pile.</t>
  </si>
  <si>
    <t>Manual: 44</t>
  </si>
  <si>
    <t>Hand: 880</t>
  </si>
  <si>
    <t>Aspen in eastern potion of unit; mixed conifer in western portion.</t>
  </si>
  <si>
    <t>Manual: 4.2</t>
  </si>
  <si>
    <t>Hand: 84</t>
  </si>
  <si>
    <t>Mixed conifer in souther portion of unit.</t>
  </si>
  <si>
    <t>Manual: 7.6                                                      (3.6 LP CC/PC &amp; 4 MC thin)</t>
  </si>
  <si>
    <t>Hand: 152</t>
  </si>
  <si>
    <t>Interior Forest aggregations in east portion. Manual in southern portion of unit due to accessability and rock. About 209 acres mixed conifer mechanical; 30 acres mixed conifer manual.</t>
  </si>
  <si>
    <t>Mechanical: 239                                 Manual: 30</t>
  </si>
  <si>
    <t>Machine: 35                                    Hand: 600</t>
  </si>
  <si>
    <t>Manual portion combine w/ unit 54 manual. 7 acres mixed conifer mechanical; 1 acre mixed conifer manual.</t>
  </si>
  <si>
    <t>Mechanical: 7                                 Manual: 1</t>
  </si>
  <si>
    <t>Machine: 1                                    Hand: 20</t>
  </si>
  <si>
    <t>Mechanical: 12</t>
  </si>
  <si>
    <t>Manual: 1</t>
  </si>
  <si>
    <t>Hand: 20</t>
  </si>
  <si>
    <t>Manual: 0.4</t>
  </si>
  <si>
    <t>Hand: 8</t>
  </si>
  <si>
    <t>Unit in 300' no-cut boundary to be included per decision.</t>
  </si>
  <si>
    <t>Manual: 0.3</t>
  </si>
  <si>
    <t>Hand: 6</t>
  </si>
  <si>
    <t>Manual: 0.5</t>
  </si>
  <si>
    <t>Hand: 10</t>
  </si>
  <si>
    <t>Portion in 300' no-cut boundary to be included per decision.</t>
  </si>
  <si>
    <t>Manual: 0.6</t>
  </si>
  <si>
    <t>Hand: 12</t>
  </si>
  <si>
    <t>Manual: 2</t>
  </si>
  <si>
    <t>Hand: 40</t>
  </si>
  <si>
    <t>Hand: 4</t>
  </si>
  <si>
    <t>Mechanical: 15.7                                           (11.7 LP CC/PC &amp; 4 Aspen thin)</t>
  </si>
  <si>
    <t>Mechanical: 11</t>
  </si>
  <si>
    <t xml:space="preserve">Locate clearcut in center of unit between aspen inclusions. </t>
  </si>
  <si>
    <t>Mechanical: 9                                                     (6 LP CC/PC &amp; 3 Aspen thin)</t>
  </si>
  <si>
    <t>Mechanical: 18</t>
  </si>
  <si>
    <t>Summary</t>
  </si>
  <si>
    <t>Manual: 3.5                                                    (1.5 LP CC/PC &amp; 2 Aspen thin)</t>
  </si>
  <si>
    <t>Hand: 70</t>
  </si>
  <si>
    <t>*Based on 20 hand piles/acre cut and                                                   1 machine pile/3.33 acres cut of mixed conifer                        cut and 1 machine pile/1 acre of LP cut</t>
  </si>
  <si>
    <t>Total Acres</t>
  </si>
  <si>
    <t>Total Estimated Machine Piles</t>
  </si>
  <si>
    <t>Final Total Defensible Space Acres</t>
  </si>
  <si>
    <t>Total Estimated Hand Piles</t>
  </si>
  <si>
    <t>Final Total Broadcast Burn Acres</t>
  </si>
  <si>
    <t>Row Labels</t>
  </si>
  <si>
    <t>Sum of Unit Acres</t>
  </si>
  <si>
    <t>Sum of Treatment Acres</t>
  </si>
  <si>
    <t>Stage 1</t>
  </si>
  <si>
    <t>Stage 2</t>
  </si>
  <si>
    <t>Stage 3</t>
  </si>
  <si>
    <t>Stage 4</t>
  </si>
  <si>
    <t>Stage 5</t>
  </si>
  <si>
    <t>Grand Total</t>
  </si>
  <si>
    <t>GPS acres rounded except for Lodgepole Pine Treatment and Regeneration Thin Units</t>
  </si>
  <si>
    <t>Phase 2 Design Criteria</t>
  </si>
  <si>
    <t>Fix 1/50th</t>
  </si>
  <si>
    <t>Fix 1/20th</t>
  </si>
  <si>
    <t>Fix 1/2</t>
  </si>
  <si>
    <t>Fix 1/100th</t>
  </si>
  <si>
    <t>Total GPS Acres</t>
  </si>
  <si>
    <t>Total  CCF</t>
  </si>
  <si>
    <t>In Progress</t>
  </si>
  <si>
    <t>All temporary road construction, including skid trails, shall be obliterated within one year of completion of
use, including pile burning. Project implementation, watershed, soil, and engineering personnel shall cooperate to determine appropriate obliteration methods.
a. Temporary road surfaces, including skid trails and landings, shall be decompacted along the entire
road/skid trail length or landing area unless waived by Soil Scientist. Roads that were constructed with cut
and fill shall be partially or fully recontoured or pitted. Roads that were constructed on the natural ground contour shall be pitted, subsoiled, or ripped.
• Partial recontouring of the road prisms shall be utilized in areas where it is not feasible or beneficial to
disturb soils previously unaffected by construction operations to stabilize a decommissioned temporary road. Factors such as steep slopes, large amounts of rock, or vegetation may impact a decision to utilize partial recontouring. Partial recontouring shall use available fill material from original construction. Fills shall be returned to, and compacted into, the cut removal area. No further ground disturbance involving cutting material shall occur. Handle soil to ensure that minimal segregation of materials occurs. Compaction may be by machine track or bucket. The recontoured surface shall be outsloped a minimum of 5% for the entire road prism width and no berms shall remain. Finished grades shall minimize drainage following the contour of the road, where necessary grade dips shall be installed along the grade to direct drainage off the disturbed area. Where high cut slopes are present, continue pulling up fill material and backfilling cut removal areas until no cut slope remains greater than 1:1 H:V in slope and two feet in height.
• Full recontouring of the road prisms shall be utilized in decommissioning temporary road segments where
it is both feasible and advantageous to disturb soil previously unaffected by construction operations to completely recontour the road. Full recontouring shall include pull up of all fill material and place/compact
into the cut removal area. Very little disturbance of the natural ground under the fill shall occur. The final
slope area, over the entire width of the road prism, shall reproduce the pre-road natural slope. It shall blend
in with the surrounding slope and no berms or windrows of any material shall remain.</t>
  </si>
  <si>
    <t>Removed from Phase II Mechanical to Phase 1 Manual 6/14/2018</t>
  </si>
  <si>
    <t>Unit Dropped - Not enough trees (12/5/2017); re-evaluated as aspen enhancement due to aspen dominance in patchcuts (6/14/2018)</t>
  </si>
  <si>
    <t>Regeneration Thin (changed to Aspen Restoration)</t>
  </si>
  <si>
    <t>Chip and/or pile &amp; burn</t>
  </si>
  <si>
    <t>Prescribed Broadcast Burn</t>
  </si>
  <si>
    <t>Lop/Scatter and Prescribed Broadcast Burn</t>
  </si>
  <si>
    <t>Final Rx Provided</t>
  </si>
  <si>
    <t>During layout, the Forester recommended treating unit manually instead of mechanically 6/28/2018</t>
  </si>
  <si>
    <r>
      <t xml:space="preserve">Removed </t>
    </r>
    <r>
      <rPr>
        <sz val="11"/>
        <rFont val="Times New Roman"/>
        <family val="1"/>
      </rPr>
      <t>acres from middle southern portion of unit from Phase 2 Mechanical to Phase 1 Manual 6/19/2018. Slash Tx is lop and scatter for Rx burn. During layout, the Forester recommended treating unit manually instead of mechanically 6/28/2018</t>
    </r>
  </si>
  <si>
    <t>Need to contact Pineview Subdivision about letter to treat to the boundary. Buffer acres would need to be included if agreeable. Recon - maybe an inclusion of lpp in northern portion. During layout, the Forester recommended treating unit manually instead of mechanically 6/28/2018</t>
  </si>
  <si>
    <t>Northern portion - Lop/Scatter and Prescribed Broadcast Burn; Southern portion Chip and/or pile &amp; burn</t>
  </si>
  <si>
    <t>FORSYTHE II IMPLEMENTATION PHASE 3</t>
  </si>
  <si>
    <t>Removed from Phase II Mechanical to Phase 3 Manual 6/14/2018</t>
  </si>
  <si>
    <t>Step Transect not provided for Stage 1 (piling) activity. Step Transect will be completed prior to thinning operation. Repainted to exclude drainage and riparian vegetation</t>
  </si>
  <si>
    <t>Removed from Phase II Mechanical to Phase 1 Manual 6/14/2018. Slash Tx is lop and scatter for Rx burn.</t>
  </si>
  <si>
    <t>Removed from Phase II Mechanical to Phase 1 Manual 8/20/2018</t>
  </si>
  <si>
    <t>x</t>
  </si>
  <si>
    <t>Final Rx same as draft Rx.</t>
  </si>
  <si>
    <t>Removed from Phase II Mechanical to Phase 1 Manual 8/27/2018</t>
  </si>
  <si>
    <t>4.2 acres of patchcut; 4.5 acres of aspen aggregations</t>
  </si>
  <si>
    <t>FORSYTHE II IMPLEMENTATION PHASE 4</t>
  </si>
  <si>
    <t>Totals</t>
  </si>
  <si>
    <t>Lodgepole Pine</t>
  </si>
  <si>
    <t>Phase 1</t>
  </si>
  <si>
    <t>Phase 2</t>
  </si>
  <si>
    <t>Phase 3</t>
  </si>
  <si>
    <t>Phase 4</t>
  </si>
  <si>
    <t>Unit was identified as flagged on 12/5/2017; not fully completed</t>
  </si>
  <si>
    <t xml:space="preserve">Unit Dropped - Not enough trees (12/5/2017); re-evaluated as aspen enhancement due to aspen dominance in patchcuts (6/14/2018). Combined w/ unit 100a in layout </t>
  </si>
  <si>
    <t xml:space="preserve">Unit Dropped - Not enough trees (12/5/2017); re-evaluated as aspen enhancement due to aspen dominance in patchcuts (6/14/2018). combined w/ unit 100 in layout </t>
  </si>
  <si>
    <t>Portion of unit dropped to address MMG concerns and align with Rx burn.</t>
  </si>
  <si>
    <t>Removed from Phase II Mechanical to Phase 1 Manual 8/27/2018; DF Mixed Conifer Aggregation sample mark completed; Aggregation needs to be painted. Aggregation marked.</t>
  </si>
  <si>
    <t>2-Staged Mixed Conifer Treatment (Stage 1)</t>
  </si>
  <si>
    <t>2-Staged Mixed Conifer Treatment (Stage 2)</t>
  </si>
  <si>
    <t xml:space="preserve">1) pile &amp; burn  </t>
  </si>
  <si>
    <t>2) thin and pile &amp; burn</t>
  </si>
  <si>
    <t>3/5/2019: The MMG and Contract Officer reviews will be occurring simultaneously due to contract deadlines established by AQM.</t>
  </si>
  <si>
    <t xml:space="preserve">Unit was identified as flagged on 8/1/2018; not fully completed. Flagging completed 10/12/2018. </t>
  </si>
  <si>
    <t xml:space="preserve">Unit was identified as flagged on 8/1/2018; not fully completed. Flagging completed 10/17/2018. 3/5/2019: The MMG and Contract Officer reviews will be occurring simultaneously due to contract deadlines established by AQM. </t>
  </si>
  <si>
    <t xml:space="preserve">Unit was identified as flagged on 8/1/2018; not fully completed. Flagging completed 10/19/2018. 3/5/2019: The MMG and Contract Officer reviews will be occurring simultaneously due to contract deadlines established by AQM.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</si>
</sst>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x14ac:knownFonts="1">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sz val="10"/>
      <name val="Arial"/>
      <family val="2"/>
    </font>
    <font>
      <sz val="11"/>
      <name val="Times New Roman"/>
      <family val="1"/>
    </font>
    <font>
      <b/>
      <sz val="16"/>
      <color theme="1"/>
      <name val="Times New Roman"/>
      <family val="1"/>
    </font>
    <font>
      <sz val="11"/>
      <color rgb="FF000000"/>
      <name val="Times New Roman"/>
      <family val="1"/>
    </font>
    <font>
      <i/>
      <sz val="11"/>
      <color theme="1"/>
      <name val="Times New Roman"/>
      <family val="1"/>
    </font>
    <font>
      <sz val="7"/>
      <color theme="1"/>
      <name val="Times New Roman"/>
      <family val="1"/>
    </font>
    <font>
      <b/>
      <sz val="12"/>
      <color theme="1"/>
      <name val="Times New Roman"/>
      <family val="1"/>
    </font>
    <font>
      <b/>
      <sz val="10"/>
      <color rgb="FF000000"/>
      <name val="Times New Roman"/>
      <family val="1"/>
    </font>
    <font>
      <sz val="10"/>
      <color rgb="FF000000"/>
      <name val="Times New Roman"/>
      <family val="1"/>
    </font>
    <font>
      <sz val="10"/>
      <color rgb="FF000000"/>
      <name val="Calibri"/>
      <family val="2"/>
    </font>
    <font>
      <sz val="10"/>
      <color theme="1"/>
      <name val="Times New Roman"/>
      <family val="1"/>
    </font>
    <font>
      <b/>
      <sz val="11"/>
      <color theme="1"/>
      <name val="Calibri"/>
      <family val="2"/>
      <scheme val="minor"/>
    </font>
    <font>
      <sz val="10"/>
      <name val="Times New Roman"/>
      <family val="1"/>
    </font>
    <font>
      <sz val="10"/>
      <color theme="1"/>
      <name val="Calibri"/>
      <family val="2"/>
      <scheme val="minor"/>
    </font>
    <font>
      <b/>
      <sz val="10"/>
      <color theme="1"/>
      <name val="Times New Roman"/>
      <family val="1"/>
    </font>
    <font>
      <b/>
      <sz val="10"/>
      <color theme="1"/>
      <name val="Calibri"/>
      <family val="2"/>
      <scheme val="minor"/>
    </font>
    <font>
      <b/>
      <sz val="10"/>
      <color rgb="FF000000"/>
      <name val="Calibri"/>
      <family val="2"/>
    </font>
    <font>
      <b/>
      <sz val="11"/>
      <name val="Times New Roman"/>
      <family val="1"/>
    </font>
    <font>
      <b/>
      <sz val="11"/>
      <color rgb="FFFF0000"/>
      <name val="Times New Roman"/>
      <family val="1"/>
    </font>
    <font>
      <b/>
      <sz val="11"/>
      <color rgb="FFFF0000"/>
      <name val="Calibri"/>
      <family val="2"/>
      <scheme val="minor"/>
    </font>
    <font>
      <sz val="11"/>
      <name val="Arial"/>
      <family val="2"/>
    </font>
    <font>
      <sz val="11"/>
      <color rgb="FFFF0000"/>
      <name val="Times New Roman"/>
      <family val="1"/>
    </font>
    <font>
      <b/>
      <sz val="14"/>
      <name val="Times New Roman"/>
      <family val="1"/>
    </font>
    <font>
      <b/>
      <sz val="12"/>
      <name val="Times New Roman"/>
      <family val="1"/>
    </font>
    <font>
      <b/>
      <sz val="10"/>
      <name val="Times New Roman"/>
      <family val="1"/>
    </font>
    <font>
      <sz val="11"/>
      <name val="Calibri"/>
      <family val="2"/>
      <scheme val="minor"/>
    </font>
    <font>
      <sz val="9"/>
      <color rgb="FF000000"/>
      <name val="Times New Roman"/>
      <family val="1"/>
    </font>
    <font>
      <sz val="9"/>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cellStyleXfs>
  <cellXfs count="257">
    <xf numFmtId="0" fontId="0" fillId="0" borderId="0" xfId="0"/>
    <xf numFmtId="0" fontId="1" fillId="0" borderId="0" xfId="0" applyFont="1"/>
    <xf numFmtId="0" fontId="4" fillId="0" borderId="0" xfId="1"/>
    <xf numFmtId="0" fontId="3" fillId="0" borderId="0" xfId="1" applyFont="1" applyAlignment="1">
      <alignment horizontal="center"/>
    </xf>
    <xf numFmtId="0" fontId="2" fillId="0" borderId="1" xfId="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1" fillId="0" borderId="1"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1" xfId="1" applyFont="1" applyFill="1" applyBorder="1" applyAlignment="1">
      <alignment horizontal="center" vertical="center" wrapText="1"/>
    </xf>
    <xf numFmtId="164" fontId="1" fillId="0" borderId="1" xfId="1" applyNumberFormat="1" applyFont="1" applyFill="1" applyBorder="1" applyAlignment="1">
      <alignment horizontal="center" vertical="center"/>
    </xf>
    <xf numFmtId="164"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2" fontId="1" fillId="0" borderId="1" xfId="1" applyNumberFormat="1" applyFont="1" applyFill="1" applyBorder="1" applyAlignment="1">
      <alignment horizontal="center" vertical="center"/>
    </xf>
    <xf numFmtId="2" fontId="1" fillId="0" borderId="1" xfId="1" applyNumberFormat="1" applyFont="1" applyBorder="1" applyAlignment="1">
      <alignment horizontal="center" vertical="center"/>
    </xf>
    <xf numFmtId="0" fontId="2" fillId="0" borderId="0" xfId="1" applyFont="1"/>
    <xf numFmtId="164" fontId="2" fillId="0" borderId="0" xfId="1" applyNumberFormat="1" applyFont="1" applyAlignment="1">
      <alignment horizontal="center"/>
    </xf>
    <xf numFmtId="0" fontId="2" fillId="0" borderId="1" xfId="0" applyFont="1" applyBorder="1" applyAlignment="1">
      <alignment textRotation="90"/>
    </xf>
    <xf numFmtId="0" fontId="1" fillId="0" borderId="0" xfId="0" applyFont="1" applyAlignment="1">
      <alignment vertical="center"/>
    </xf>
    <xf numFmtId="0" fontId="1" fillId="0" borderId="1" xfId="0" applyFont="1" applyBorder="1" applyAlignment="1">
      <alignment vertical="center" wrapText="1"/>
    </xf>
    <xf numFmtId="0" fontId="1" fillId="0" borderId="1" xfId="0" applyFont="1" applyBorder="1"/>
    <xf numFmtId="0" fontId="1" fillId="0" borderId="1" xfId="0" applyFont="1" applyBorder="1" applyAlignment="1">
      <alignment vertical="center"/>
    </xf>
    <xf numFmtId="0" fontId="6" fillId="0" borderId="0" xfId="0" applyFont="1" applyAlignment="1"/>
    <xf numFmtId="0" fontId="3" fillId="0" borderId="0" xfId="0" applyFont="1" applyAlignment="1"/>
    <xf numFmtId="0" fontId="1" fillId="0" borderId="1" xfId="0" applyFont="1" applyBorder="1" applyAlignment="1">
      <alignment wrapText="1"/>
    </xf>
    <xf numFmtId="0" fontId="7" fillId="0" borderId="1" xfId="0" applyFont="1" applyBorder="1" applyAlignment="1">
      <alignment wrapText="1"/>
    </xf>
    <xf numFmtId="0" fontId="1" fillId="0" borderId="1" xfId="0" applyFont="1" applyBorder="1" applyAlignment="1">
      <alignment horizontal="center" vertical="center"/>
    </xf>
    <xf numFmtId="0" fontId="1" fillId="2" borderId="1" xfId="0" applyFont="1" applyFill="1" applyBorder="1"/>
    <xf numFmtId="0" fontId="1" fillId="0" borderId="1" xfId="0" applyFont="1" applyBorder="1" applyAlignment="1"/>
    <xf numFmtId="49" fontId="1" fillId="0" borderId="1" xfId="0" applyNumberFormat="1" applyFont="1" applyBorder="1" applyAlignment="1">
      <alignment wrapText="1"/>
    </xf>
    <xf numFmtId="0" fontId="1" fillId="0" borderId="3" xfId="0" applyFont="1" applyBorder="1" applyAlignment="1">
      <alignment horizontal="justify" vertical="center" wrapText="1"/>
    </xf>
    <xf numFmtId="0" fontId="1" fillId="0" borderId="0" xfId="0" applyFont="1" applyBorder="1" applyAlignment="1">
      <alignment wrapText="1"/>
    </xf>
    <xf numFmtId="0" fontId="1" fillId="0" borderId="0" xfId="0" applyFont="1" applyBorder="1" applyAlignment="1">
      <alignment horizontal="center" vertical="center"/>
    </xf>
    <xf numFmtId="0" fontId="1" fillId="0" borderId="0" xfId="0" applyFont="1" applyBorder="1"/>
    <xf numFmtId="0" fontId="1" fillId="0" borderId="0" xfId="0" applyFont="1" applyFill="1" applyBorder="1" applyAlignment="1">
      <alignment wrapText="1"/>
    </xf>
    <xf numFmtId="0" fontId="1" fillId="0" borderId="0" xfId="0" applyFont="1" applyFill="1" applyBorder="1" applyAlignment="1">
      <alignment horizontal="center" vertical="center"/>
    </xf>
    <xf numFmtId="0" fontId="1" fillId="0" borderId="0" xfId="0" applyFont="1" applyFill="1" applyBorder="1"/>
    <xf numFmtId="0" fontId="2" fillId="2" borderId="5" xfId="0" applyFont="1" applyFill="1" applyBorder="1" applyAlignment="1">
      <alignment horizontal="center" vertical="center"/>
    </xf>
    <xf numFmtId="0" fontId="2" fillId="2" borderId="5" xfId="0" applyFont="1" applyFill="1" applyBorder="1" applyAlignment="1">
      <alignment horizontal="center" wrapText="1"/>
    </xf>
    <xf numFmtId="0" fontId="1" fillId="0" borderId="1" xfId="0" applyFont="1" applyBorder="1" applyAlignment="1">
      <alignment horizontal="center" vertical="center"/>
    </xf>
    <xf numFmtId="0" fontId="1" fillId="0" borderId="0" xfId="0" applyFont="1" applyFill="1" applyBorder="1" applyAlignment="1">
      <alignment horizontal="center"/>
    </xf>
    <xf numFmtId="0" fontId="1" fillId="2" borderId="7" xfId="0" applyFont="1" applyFill="1" applyBorder="1" applyAlignment="1"/>
    <xf numFmtId="0" fontId="1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center"/>
    </xf>
    <xf numFmtId="0" fontId="3" fillId="0" borderId="0" xfId="1" applyFont="1" applyAlignment="1">
      <alignment horizontal="center"/>
    </xf>
    <xf numFmtId="0" fontId="1" fillId="0" borderId="1" xfId="0" applyFont="1" applyBorder="1" applyAlignment="1">
      <alignment horizontal="center" vertical="center"/>
    </xf>
    <xf numFmtId="0" fontId="3" fillId="0" borderId="0" xfId="1" applyFont="1" applyAlignment="1">
      <alignment horizontal="center"/>
    </xf>
    <xf numFmtId="0" fontId="10" fillId="0" borderId="0" xfId="1"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0" xfId="1" applyFont="1"/>
    <xf numFmtId="0" fontId="2" fillId="0" borderId="1" xfId="1" applyFont="1" applyBorder="1"/>
    <xf numFmtId="164" fontId="2" fillId="0" borderId="1" xfId="1" applyNumberFormat="1" applyFont="1" applyBorder="1" applyAlignment="1">
      <alignment horizontal="center"/>
    </xf>
    <xf numFmtId="0" fontId="1" fillId="0" borderId="5" xfId="0" applyFont="1" applyBorder="1" applyAlignment="1">
      <alignment horizontal="center" vertical="center"/>
    </xf>
    <xf numFmtId="0" fontId="2" fillId="0" borderId="5" xfId="1" applyFont="1" applyFill="1" applyBorder="1" applyAlignment="1">
      <alignment horizontal="center" vertical="center" wrapText="1"/>
    </xf>
    <xf numFmtId="164" fontId="2" fillId="0" borderId="5" xfId="1" applyNumberFormat="1" applyFont="1" applyBorder="1" applyAlignment="1">
      <alignment horizontal="center"/>
    </xf>
    <xf numFmtId="0" fontId="1" fillId="0" borderId="1" xfId="0" applyFont="1" applyBorder="1" applyAlignment="1">
      <alignment horizontal="left" vertical="center" wrapText="1"/>
    </xf>
    <xf numFmtId="0" fontId="1" fillId="0" borderId="0"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4" fillId="0" borderId="1" xfId="0" applyFont="1" applyBorder="1" applyAlignment="1">
      <alignment horizontal="center" vertical="center"/>
    </xf>
    <xf numFmtId="0" fontId="4" fillId="0" borderId="0" xfId="1" applyAlignment="1">
      <alignment horizontal="center"/>
    </xf>
    <xf numFmtId="0" fontId="0" fillId="0" borderId="0" xfId="0" applyAlignment="1">
      <alignment horizontal="center"/>
    </xf>
    <xf numFmtId="0" fontId="16" fillId="0" borderId="0" xfId="1" applyFont="1"/>
    <xf numFmtId="0" fontId="14" fillId="0" borderId="0" xfId="0" applyFont="1"/>
    <xf numFmtId="0" fontId="1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0" xfId="1" applyFont="1" applyAlignment="1">
      <alignment horizontal="center" wrapText="1"/>
    </xf>
    <xf numFmtId="0" fontId="10" fillId="0" borderId="0" xfId="1" applyFont="1" applyAlignment="1">
      <alignment horizontal="center" wrapText="1"/>
    </xf>
    <xf numFmtId="0" fontId="0" fillId="0" borderId="0" xfId="0" applyAlignment="1">
      <alignment wrapText="1"/>
    </xf>
    <xf numFmtId="0" fontId="13" fillId="0" borderId="0" xfId="0" applyFont="1" applyAlignment="1">
      <alignment horizontal="center" vertical="center" wrapText="1"/>
    </xf>
    <xf numFmtId="0" fontId="15" fillId="0" borderId="0" xfId="0" applyFont="1"/>
    <xf numFmtId="0" fontId="14" fillId="0" borderId="0" xfId="0" applyFont="1" applyAlignment="1">
      <alignment horizontal="center"/>
    </xf>
    <xf numFmtId="0" fontId="14" fillId="0" borderId="1" xfId="0" applyFont="1" applyBorder="1" applyAlignment="1">
      <alignment vertical="center"/>
    </xf>
    <xf numFmtId="0" fontId="4" fillId="0" borderId="0" xfId="1" applyFill="1"/>
    <xf numFmtId="0" fontId="5" fillId="0" borderId="0" xfId="1" applyFont="1" applyFill="1"/>
    <xf numFmtId="0" fontId="7" fillId="0" borderId="1" xfId="0" applyFont="1" applyFill="1" applyBorder="1" applyAlignment="1">
      <alignment horizontal="center" vertical="center"/>
    </xf>
    <xf numFmtId="0" fontId="2" fillId="0" borderId="1" xfId="1" applyFont="1" applyFill="1" applyBorder="1"/>
    <xf numFmtId="0" fontId="0" fillId="0" borderId="0" xfId="0" applyFill="1"/>
    <xf numFmtId="0" fontId="16" fillId="0" borderId="0" xfId="1" applyFont="1" applyAlignment="1">
      <alignment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0" xfId="0" applyFont="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2" fontId="1" fillId="0" borderId="1" xfId="0" applyNumberFormat="1" applyFont="1" applyBorder="1" applyAlignment="1">
      <alignment horizontal="center" vertical="center"/>
    </xf>
    <xf numFmtId="164" fontId="1"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0" xfId="0" applyFont="1" applyFill="1" applyAlignment="1">
      <alignment horizontal="center" vertical="center"/>
    </xf>
    <xf numFmtId="1"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0" fontId="5" fillId="0" borderId="1" xfId="0" applyFont="1" applyBorder="1" applyAlignment="1">
      <alignment horizontal="left" vertical="center" wrapText="1"/>
    </xf>
    <xf numFmtId="49" fontId="5" fillId="0" borderId="1"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right" vertical="center"/>
    </xf>
    <xf numFmtId="2" fontId="2" fillId="0" borderId="0" xfId="0" applyNumberFormat="1" applyFont="1" applyAlignment="1">
      <alignment horizontal="center" vertical="center"/>
    </xf>
    <xf numFmtId="1"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21" fillId="0" borderId="0" xfId="0" applyFont="1" applyAlignment="1">
      <alignment horizontal="center" vertical="center"/>
    </xf>
    <xf numFmtId="0" fontId="2" fillId="0" borderId="0" xfId="0" applyFont="1" applyAlignment="1">
      <alignment horizontal="left" vertical="center"/>
    </xf>
    <xf numFmtId="0" fontId="2" fillId="3" borderId="0" xfId="0" applyFont="1" applyFill="1" applyAlignment="1">
      <alignment horizontal="center" vertical="center"/>
    </xf>
    <xf numFmtId="0" fontId="21" fillId="3" borderId="0" xfId="0" applyFont="1" applyFill="1" applyAlignment="1">
      <alignment horizontal="center" vertical="center"/>
    </xf>
    <xf numFmtId="0" fontId="2" fillId="3" borderId="0" xfId="0" applyFont="1" applyFill="1" applyAlignment="1">
      <alignment horizontal="left" vertical="center"/>
    </xf>
    <xf numFmtId="3" fontId="2" fillId="0" borderId="0" xfId="0" applyNumberFormat="1" applyFont="1" applyAlignment="1">
      <alignment horizontal="center" vertical="center"/>
    </xf>
    <xf numFmtId="0" fontId="1" fillId="3" borderId="0" xfId="0" applyFont="1" applyFill="1" applyAlignment="1">
      <alignment horizontal="center" vertical="center"/>
    </xf>
    <xf numFmtId="0" fontId="5" fillId="0" borderId="0" xfId="0" applyFont="1" applyAlignment="1">
      <alignment horizontal="center" vertical="center"/>
    </xf>
    <xf numFmtId="0" fontId="1" fillId="0" borderId="0" xfId="0" applyFont="1" applyAlignment="1">
      <alignment horizontal="left" vertical="center"/>
    </xf>
    <xf numFmtId="0" fontId="1" fillId="0" borderId="1" xfId="0" applyNumberFormat="1" applyFont="1" applyBorder="1" applyAlignment="1">
      <alignment horizontal="center" vertical="center" wrapText="1"/>
    </xf>
    <xf numFmtId="164" fontId="1" fillId="0" borderId="0" xfId="0" applyNumberFormat="1" applyFont="1" applyAlignment="1">
      <alignment horizontal="center" vertical="center"/>
    </xf>
    <xf numFmtId="164" fontId="1" fillId="0" borderId="0" xfId="0" applyNumberFormat="1" applyFont="1" applyAlignment="1">
      <alignment vertical="center"/>
    </xf>
    <xf numFmtId="0" fontId="5" fillId="0" borderId="0" xfId="0" applyFont="1" applyAlignment="1">
      <alignment vertical="center"/>
    </xf>
    <xf numFmtId="0" fontId="1" fillId="0" borderId="1" xfId="0" pivotButton="1" applyFont="1" applyBorder="1" applyAlignment="1">
      <alignment horizontal="center" vertical="center" wrapText="1"/>
    </xf>
    <xf numFmtId="0" fontId="20" fillId="0" borderId="0" xfId="0" applyFont="1" applyAlignment="1">
      <alignment horizontal="left" vertical="center"/>
    </xf>
    <xf numFmtId="0" fontId="1" fillId="0" borderId="1" xfId="0" applyFont="1" applyBorder="1" applyAlignment="1">
      <alignment horizontal="center" vertical="center"/>
    </xf>
    <xf numFmtId="0" fontId="21" fillId="0" borderId="0" xfId="1" applyFont="1" applyAlignment="1">
      <alignment horizontal="center"/>
    </xf>
    <xf numFmtId="164" fontId="5" fillId="0" borderId="5" xfId="1" applyNumberFormat="1" applyFont="1" applyFill="1" applyBorder="1" applyAlignment="1">
      <alignment horizontal="center" vertical="center"/>
    </xf>
    <xf numFmtId="0" fontId="2" fillId="0" borderId="0" xfId="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9" fillId="0" borderId="5" xfId="0" applyFont="1" applyBorder="1" applyAlignment="1">
      <alignment horizontal="center" vertical="center" wrapText="1"/>
    </xf>
    <xf numFmtId="0" fontId="14" fillId="0" borderId="5" xfId="0" applyFont="1" applyBorder="1" applyAlignment="1">
      <alignment horizontal="center" vertical="center"/>
    </xf>
    <xf numFmtId="0" fontId="18" fillId="0" borderId="1" xfId="0" applyFont="1" applyFill="1" applyBorder="1" applyAlignment="1">
      <alignment horizontal="center" vertical="center" wrapText="1"/>
    </xf>
    <xf numFmtId="0" fontId="24" fillId="0" borderId="0" xfId="1" applyFont="1"/>
    <xf numFmtId="164" fontId="5" fillId="0" borderId="1" xfId="1" applyNumberFormat="1" applyFont="1" applyFill="1" applyBorder="1" applyAlignment="1">
      <alignment horizontal="center" vertical="center" wrapText="1"/>
    </xf>
    <xf numFmtId="0" fontId="14" fillId="0" borderId="1" xfId="0" applyFont="1" applyBorder="1"/>
    <xf numFmtId="0" fontId="1" fillId="0" borderId="1" xfId="0" applyFont="1" applyBorder="1" applyAlignment="1">
      <alignment horizontal="center" vertical="center"/>
    </xf>
    <xf numFmtId="0" fontId="4" fillId="0" borderId="0" xfId="1" applyFont="1" applyFill="1"/>
    <xf numFmtId="0" fontId="1" fillId="0" borderId="0" xfId="1" applyFont="1" applyFill="1"/>
    <xf numFmtId="1" fontId="1" fillId="0" borderId="1" xfId="1" applyNumberFormat="1" applyFont="1" applyFill="1" applyBorder="1" applyAlignment="1">
      <alignment horizontal="center" vertical="center"/>
    </xf>
    <xf numFmtId="0" fontId="26" fillId="0" borderId="0" xfId="1" applyFont="1" applyAlignment="1">
      <alignment horizontal="center"/>
    </xf>
    <xf numFmtId="0" fontId="27" fillId="0" borderId="0" xfId="1" applyFont="1" applyAlignment="1">
      <alignment horizontal="center"/>
    </xf>
    <xf numFmtId="0" fontId="28" fillId="0" borderId="1" xfId="0" applyFont="1" applyBorder="1" applyAlignment="1">
      <alignment horizontal="center" vertical="center"/>
    </xf>
    <xf numFmtId="0" fontId="16" fillId="0" borderId="1" xfId="0" applyFont="1" applyBorder="1" applyAlignment="1">
      <alignment horizontal="center" vertical="center" wrapText="1"/>
    </xf>
    <xf numFmtId="0" fontId="28" fillId="0" borderId="0" xfId="0" applyFont="1" applyAlignment="1">
      <alignment horizontal="right" vertical="center"/>
    </xf>
    <xf numFmtId="0" fontId="29" fillId="0" borderId="0" xfId="0" applyFont="1"/>
    <xf numFmtId="0" fontId="16" fillId="0" borderId="0" xfId="1" applyFont="1" applyAlignment="1">
      <alignment horizontal="center"/>
    </xf>
    <xf numFmtId="0" fontId="1" fillId="0" borderId="1" xfId="0" applyFont="1" applyBorder="1" applyAlignment="1">
      <alignment horizontal="center" vertical="center"/>
    </xf>
    <xf numFmtId="0" fontId="2" fillId="0" borderId="0" xfId="0" applyFont="1" applyAlignment="1">
      <alignment horizontal="center"/>
    </xf>
    <xf numFmtId="0" fontId="2" fillId="0" borderId="0" xfId="1" applyFont="1" applyFill="1" applyAlignment="1">
      <alignment horizontal="center"/>
    </xf>
    <xf numFmtId="0" fontId="0" fillId="0" borderId="0" xfId="0" applyFont="1"/>
    <xf numFmtId="0" fontId="11"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14" fontId="14" fillId="4" borderId="1" xfId="0" applyNumberFormat="1" applyFont="1" applyFill="1" applyBorder="1" applyAlignment="1">
      <alignment horizontal="center" vertical="center"/>
    </xf>
    <xf numFmtId="0" fontId="14" fillId="4" borderId="1" xfId="0" applyFont="1" applyFill="1" applyBorder="1" applyAlignment="1">
      <alignment vertical="center"/>
    </xf>
    <xf numFmtId="0" fontId="14" fillId="4" borderId="1" xfId="0" applyFont="1" applyFill="1" applyBorder="1" applyAlignment="1">
      <alignment horizontal="center" vertical="center"/>
    </xf>
    <xf numFmtId="0" fontId="16" fillId="4" borderId="1" xfId="0" applyFont="1" applyFill="1" applyBorder="1" applyAlignment="1">
      <alignment horizontal="center" vertical="center"/>
    </xf>
    <xf numFmtId="0" fontId="14" fillId="4" borderId="1" xfId="1" applyFont="1" applyFill="1" applyBorder="1" applyAlignment="1">
      <alignment horizontal="center" vertical="center" wrapText="1"/>
    </xf>
    <xf numFmtId="0" fontId="14" fillId="4" borderId="1" xfId="0" applyFont="1" applyFill="1" applyBorder="1"/>
    <xf numFmtId="0" fontId="30" fillId="4" borderId="1" xfId="0" applyFont="1" applyFill="1" applyBorder="1" applyAlignment="1">
      <alignment horizontal="center" vertical="center" wrapText="1"/>
    </xf>
    <xf numFmtId="0" fontId="14" fillId="4" borderId="5" xfId="0" applyFont="1" applyFill="1" applyBorder="1" applyAlignment="1">
      <alignment horizontal="center" vertical="center"/>
    </xf>
    <xf numFmtId="0" fontId="31" fillId="4" borderId="1" xfId="1" applyFont="1" applyFill="1" applyBorder="1" applyAlignment="1">
      <alignment horizontal="center" vertical="center" wrapText="1"/>
    </xf>
    <xf numFmtId="14" fontId="16" fillId="4" borderId="1" xfId="0" applyNumberFormat="1" applyFont="1" applyFill="1" applyBorder="1" applyAlignment="1">
      <alignment horizontal="center" vertical="center"/>
    </xf>
    <xf numFmtId="164" fontId="16" fillId="4" borderId="1" xfId="1" applyNumberFormat="1"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5" xfId="0" applyFont="1" applyFill="1" applyBorder="1" applyAlignment="1">
      <alignment horizontal="center" vertical="center"/>
    </xf>
    <xf numFmtId="0" fontId="14" fillId="4"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14" fontId="14" fillId="5" borderId="1" xfId="0" applyNumberFormat="1" applyFont="1" applyFill="1" applyBorder="1" applyAlignment="1">
      <alignment horizontal="center" vertical="center"/>
    </xf>
    <xf numFmtId="0" fontId="14" fillId="5" borderId="1" xfId="0" applyFont="1" applyFill="1" applyBorder="1" applyAlignment="1">
      <alignment vertical="center"/>
    </xf>
    <xf numFmtId="0" fontId="14" fillId="5" borderId="1" xfId="0" applyFont="1" applyFill="1" applyBorder="1" applyAlignment="1">
      <alignment horizontal="center" vertical="center"/>
    </xf>
    <xf numFmtId="14" fontId="16" fillId="5" borderId="1" xfId="0" applyNumberFormat="1" applyFont="1" applyFill="1" applyBorder="1" applyAlignment="1">
      <alignment horizontal="center" vertical="center"/>
    </xf>
    <xf numFmtId="0" fontId="15" fillId="5" borderId="0" xfId="0" applyFont="1" applyFill="1"/>
    <xf numFmtId="0" fontId="15" fillId="4" borderId="0" xfId="0" applyFont="1" applyFill="1"/>
    <xf numFmtId="0" fontId="11"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1" xfId="0" applyFont="1" applyFill="1" applyBorder="1" applyAlignment="1">
      <alignment vertical="center"/>
    </xf>
    <xf numFmtId="0" fontId="14" fillId="6" borderId="1" xfId="0" applyFont="1" applyFill="1" applyBorder="1"/>
    <xf numFmtId="0" fontId="11" fillId="7"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14" fillId="7" borderId="1" xfId="0" applyFont="1" applyFill="1" applyBorder="1" applyAlignment="1">
      <alignment horizontal="center" vertical="center"/>
    </xf>
    <xf numFmtId="0" fontId="14" fillId="7" borderId="1" xfId="0" applyFont="1" applyFill="1" applyBorder="1" applyAlignment="1">
      <alignment vertical="center"/>
    </xf>
    <xf numFmtId="0" fontId="14" fillId="7" borderId="1" xfId="0" applyFont="1" applyFill="1" applyBorder="1"/>
    <xf numFmtId="14" fontId="14" fillId="7" borderId="1" xfId="0" applyNumberFormat="1" applyFont="1" applyFill="1" applyBorder="1" applyAlignment="1">
      <alignment horizontal="center" vertical="center"/>
    </xf>
    <xf numFmtId="0" fontId="14" fillId="7" borderId="5" xfId="0" applyFont="1" applyFill="1" applyBorder="1" applyAlignment="1">
      <alignment horizontal="center" vertical="center"/>
    </xf>
    <xf numFmtId="0" fontId="31" fillId="7" borderId="1" xfId="1" applyFont="1" applyFill="1" applyBorder="1" applyAlignment="1">
      <alignment horizontal="center" vertical="center" wrapText="1"/>
    </xf>
    <xf numFmtId="0" fontId="14" fillId="7" borderId="1" xfId="1" applyFont="1" applyFill="1" applyBorder="1" applyAlignment="1">
      <alignment horizontal="center" vertical="center" wrapText="1"/>
    </xf>
    <xf numFmtId="0" fontId="15" fillId="7" borderId="0" xfId="0" applyFont="1" applyFill="1"/>
    <xf numFmtId="0" fontId="14" fillId="6" borderId="5" xfId="0" applyFont="1" applyFill="1" applyBorder="1" applyAlignment="1">
      <alignment horizontal="center" vertical="center"/>
    </xf>
    <xf numFmtId="1" fontId="5" fillId="0" borderId="1" xfId="1" applyNumberFormat="1" applyFont="1" applyFill="1" applyBorder="1" applyAlignment="1">
      <alignment horizontal="center" vertical="center"/>
    </xf>
    <xf numFmtId="164" fontId="25" fillId="0" borderId="5" xfId="1" applyNumberFormat="1" applyFont="1" applyFill="1" applyBorder="1" applyAlignment="1">
      <alignment horizontal="center" vertical="center"/>
    </xf>
    <xf numFmtId="164" fontId="21" fillId="0" borderId="1" xfId="1" applyNumberFormat="1" applyFont="1" applyBorder="1" applyAlignment="1">
      <alignment horizontal="center"/>
    </xf>
    <xf numFmtId="0" fontId="25" fillId="0" borderId="1" xfId="1" applyFont="1" applyFill="1" applyBorder="1" applyAlignment="1">
      <alignment horizontal="center" vertical="center"/>
    </xf>
    <xf numFmtId="0" fontId="15" fillId="6" borderId="0" xfId="0" applyFont="1" applyFill="1"/>
    <xf numFmtId="14" fontId="14" fillId="4" borderId="1" xfId="0" applyNumberFormat="1" applyFont="1" applyFill="1" applyBorder="1" applyAlignment="1">
      <alignment vertical="center"/>
    </xf>
    <xf numFmtId="0" fontId="16" fillId="5" borderId="1" xfId="0" applyFont="1" applyFill="1" applyBorder="1" applyAlignment="1">
      <alignment horizontal="center" vertical="center"/>
    </xf>
    <xf numFmtId="1" fontId="0" fillId="0" borderId="0" xfId="0" applyNumberFormat="1"/>
    <xf numFmtId="0" fontId="11"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4"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14" fontId="14" fillId="0" borderId="1"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14" fillId="0" borderId="1" xfId="1" applyFont="1" applyFill="1" applyBorder="1" applyAlignment="1">
      <alignment horizontal="center" vertical="center" wrapText="1"/>
    </xf>
    <xf numFmtId="0" fontId="16" fillId="0" borderId="0" xfId="1" applyFont="1" applyAlignment="1">
      <alignment horizontal="center" vertical="center"/>
    </xf>
    <xf numFmtId="0" fontId="14" fillId="0" borderId="0" xfId="0" applyFont="1" applyAlignment="1">
      <alignment horizontal="center" vertical="center"/>
    </xf>
    <xf numFmtId="0" fontId="14" fillId="0" borderId="0" xfId="0" applyFont="1" applyFill="1" applyBorder="1" applyAlignment="1">
      <alignment horizontal="center" vertical="center"/>
    </xf>
    <xf numFmtId="0" fontId="14" fillId="5" borderId="5" xfId="0" applyFont="1" applyFill="1" applyBorder="1" applyAlignment="1">
      <alignment horizontal="center" vertical="center"/>
    </xf>
    <xf numFmtId="0" fontId="4" fillId="0" borderId="0" xfId="1" applyFont="1" applyAlignment="1">
      <alignment horizontal="center" vertical="center"/>
    </xf>
    <xf numFmtId="0" fontId="17" fillId="0" borderId="0" xfId="0" applyFont="1" applyAlignment="1">
      <alignment horizontal="center" vertical="center"/>
    </xf>
    <xf numFmtId="0" fontId="16" fillId="5" borderId="1" xfId="0" applyFont="1" applyFill="1" applyBorder="1" applyAlignment="1">
      <alignment horizontal="left" vertical="center" wrapText="1"/>
    </xf>
    <xf numFmtId="0" fontId="14" fillId="4" borderId="1" xfId="0" applyFont="1" applyFill="1" applyBorder="1" applyAlignment="1">
      <alignment horizontal="left" vertical="top" wrapText="1"/>
    </xf>
    <xf numFmtId="0" fontId="14" fillId="5" borderId="1" xfId="0" applyFont="1" applyFill="1" applyBorder="1" applyAlignment="1">
      <alignment horizontal="left" vertical="top" wrapTex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2" xfId="0" applyFont="1" applyFill="1" applyBorder="1" applyAlignment="1">
      <alignment horizontal="center"/>
    </xf>
    <xf numFmtId="0" fontId="1" fillId="2" borderId="7" xfId="0" applyFont="1" applyFill="1" applyBorder="1" applyAlignment="1">
      <alignment horizontal="center"/>
    </xf>
    <xf numFmtId="0" fontId="1" fillId="2" borderId="3" xfId="0" applyFont="1" applyFill="1" applyBorder="1" applyAlignment="1">
      <alignment horizontal="center"/>
    </xf>
    <xf numFmtId="0" fontId="1" fillId="0" borderId="1" xfId="0" applyFont="1" applyBorder="1" applyAlignment="1">
      <alignment horizontal="center" vertical="center"/>
    </xf>
    <xf numFmtId="0" fontId="2" fillId="2" borderId="1" xfId="0" applyFont="1" applyFill="1" applyBorder="1" applyAlignment="1">
      <alignment horizontal="center"/>
    </xf>
    <xf numFmtId="0" fontId="1" fillId="2" borderId="1" xfId="0" applyFont="1" applyFill="1" applyBorder="1" applyAlignment="1">
      <alignment horizontal="center"/>
    </xf>
    <xf numFmtId="0" fontId="2" fillId="2" borderId="6" xfId="0" applyFont="1" applyFill="1" applyBorder="1" applyAlignment="1">
      <alignment horizontal="center" textRotation="90"/>
    </xf>
    <xf numFmtId="0" fontId="2" fillId="2" borderId="1" xfId="0" applyFont="1" applyFill="1" applyBorder="1" applyAlignment="1">
      <alignment horizontal="center" textRotation="90"/>
    </xf>
    <xf numFmtId="0" fontId="2" fillId="0" borderId="1" xfId="0" applyFont="1" applyBorder="1" applyAlignment="1">
      <alignment horizontal="center"/>
    </xf>
    <xf numFmtId="0" fontId="6"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center" vertical="center"/>
    </xf>
    <xf numFmtId="0" fontId="2" fillId="2" borderId="5" xfId="0" applyFont="1" applyFill="1" applyBorder="1" applyAlignment="1">
      <alignment horizontal="center" textRotation="90"/>
    </xf>
    <xf numFmtId="0" fontId="2" fillId="2" borderId="4" xfId="0" applyFont="1" applyFill="1" applyBorder="1" applyAlignment="1">
      <alignment horizontal="center" textRotation="90"/>
    </xf>
    <xf numFmtId="0" fontId="2" fillId="2" borderId="2"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2" fillId="0" borderId="0" xfId="0" applyFont="1" applyBorder="1" applyAlignment="1">
      <alignment horizontal="center" vertical="center" wrapText="1"/>
    </xf>
    <xf numFmtId="0" fontId="23" fillId="0" borderId="0" xfId="0" applyFont="1" applyBorder="1" applyAlignment="1">
      <alignment vertical="center" wrapText="1"/>
    </xf>
    <xf numFmtId="0" fontId="23" fillId="0" borderId="0" xfId="0" applyFont="1" applyAlignment="1">
      <alignment vertical="center" wrapText="1"/>
    </xf>
    <xf numFmtId="0" fontId="2" fillId="0" borderId="0" xfId="0" applyFont="1" applyAlignment="1">
      <alignment horizontal="right" vertical="center"/>
    </xf>
  </cellXfs>
  <cellStyles count="2">
    <cellStyle name="Normal" xfId="0" builtinId="0"/>
    <cellStyle name="Normal 2" xfId="1"/>
  </cellStyles>
  <dxfs count="46">
    <dxf>
      <alignment wrapText="1" readingOrder="0"/>
    </dxf>
    <dxf>
      <alignment wrapText="1" readingOrder="0"/>
    </dxf>
    <dxf>
      <fill>
        <patternFill patternType="solid">
          <bgColor rgb="FFFF0000"/>
        </patternFill>
      </fill>
    </dxf>
    <dxf>
      <font>
        <sz val="11"/>
      </font>
    </dxf>
    <dxf>
      <font>
        <sz val="11"/>
      </font>
    </dxf>
    <dxf>
      <font>
        <sz val="11"/>
      </font>
    </dxf>
    <dxf>
      <font>
        <sz val="11"/>
      </font>
    </dxf>
    <dxf>
      <font>
        <sz val="11"/>
      </font>
    </dxf>
    <dxf>
      <font>
        <sz val="11"/>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zimlinghaus\Desktop\Forsythe%20II%20Implementation%20Plan%2001Aug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DA Forest Service" refreshedDate="42849.351590393519" createdVersion="5" refreshedVersion="5" minRefreshableVersion="3" recordCount="87">
  <cacheSource type="worksheet">
    <worksheetSource ref="A1:G85" sheet="Master" r:id="rId2"/>
  </cacheSource>
  <cacheFields count="7">
    <cacheField name="Unit Number" numFmtId="0">
      <sharedItems containsMixedTypes="1" containsNumber="1" containsInteger="1" minValue="1" maxValue="107"/>
    </cacheField>
    <cacheField name="Vegetation Treatment" numFmtId="0">
      <sharedItems count="12">
        <s v="Lodgepole Pine Treatment"/>
        <s v="Aspen Restoration"/>
        <s v="Douglas-fir Mixed Conifer Treatment"/>
        <s v="Meadow/Shrubland Restoration"/>
        <s v="Ponderosa Pine Mixed Conifer Treatment"/>
        <s v="Mixed Conifer Treatment OG"/>
        <s v="2-Staged Mixed Conifer Treatment"/>
        <s v="Regeneration Thin"/>
        <s v="Regeneration Thin within Defensible Space"/>
        <s v="Regeneration Thin - at Landowner's Request" u="1"/>
        <s v="Kevin may add this unit back in and will get me the information when he receives a confirmation letter from the adjacent landower." u="1"/>
        <s v="Mixed Conifer Treatment" u="1"/>
      </sharedItems>
    </cacheField>
    <cacheField name="Treatment Method" numFmtId="0">
      <sharedItems/>
    </cacheField>
    <cacheField name="Slash Treatment" numFmtId="0">
      <sharedItems/>
    </cacheField>
    <cacheField name="Unit Acres" numFmtId="0">
      <sharedItems containsSemiMixedTypes="0" containsString="0" containsNumber="1" minValue="0.1" maxValue="269"/>
    </cacheField>
    <cacheField name="Treatment Acres" numFmtId="0">
      <sharedItems containsSemiMixedTypes="0" containsString="0" containsNumber="1" minValue="0.1" maxValue="269"/>
    </cacheField>
    <cacheField name="GIS Acres" numFmtId="2">
      <sharedItems containsSemiMixedTypes="0" containsString="0" containsNumber="1" minValue="0.09" maxValue="268.9453100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7">
  <r>
    <n v="1"/>
    <x v="0"/>
    <s v="Manual"/>
    <s v="Remove off-site and/or chip and/or masticate and/or pile &amp; burn"/>
    <n v="15"/>
    <n v="4.5"/>
    <n v="14.508380000000001"/>
  </r>
  <r>
    <n v="2"/>
    <x v="0"/>
    <s v="Mechanical"/>
    <s v="Remove off-site and/or chip and/or masticate and/or pile &amp; burn"/>
    <n v="49"/>
    <n v="14.7"/>
    <n v="49.087223999999999"/>
  </r>
  <r>
    <n v="3"/>
    <x v="0"/>
    <s v="Mechanical"/>
    <s v="Remove off-site and/or chip and/or masticate and/or pile &amp; burn"/>
    <n v="31"/>
    <n v="9.3000000000000007"/>
    <n v="30.784759000000001"/>
  </r>
  <r>
    <n v="4"/>
    <x v="0"/>
    <s v="Mechanical"/>
    <s v="Remove off-site and/or chip and/or masticate and/or pile &amp; burn"/>
    <n v="64"/>
    <n v="19.2"/>
    <n v="63.933422"/>
  </r>
  <r>
    <n v="5"/>
    <x v="1"/>
    <s v="Manual"/>
    <s v="chip and/or pile &amp; burn"/>
    <n v="17"/>
    <n v="17"/>
    <n v="16.686917000000001"/>
  </r>
  <r>
    <n v="7"/>
    <x v="1"/>
    <s v="Manual"/>
    <s v="chip and/or pile &amp; burn"/>
    <n v="9"/>
    <n v="9"/>
    <n v="8.8979189999999999"/>
  </r>
  <r>
    <n v="8"/>
    <x v="1"/>
    <s v="Manual"/>
    <s v="chip and/or pile &amp; burn"/>
    <n v="7"/>
    <n v="7"/>
    <n v="6.753412"/>
  </r>
  <r>
    <n v="9"/>
    <x v="2"/>
    <s v="Mechanical"/>
    <s v="Remove off-site and/or chip and/or masticate and/or pile &amp; burn"/>
    <n v="156"/>
    <n v="156"/>
    <n v="155.60165699999999"/>
  </r>
  <r>
    <n v="10"/>
    <x v="0"/>
    <s v="Mechanical"/>
    <s v="Remove off-site and/or chip and/or masticate and/or pile &amp; burn"/>
    <n v="28"/>
    <n v="8.4"/>
    <n v="28.038793999999999"/>
  </r>
  <r>
    <n v="11"/>
    <x v="0"/>
    <s v="Mechanical"/>
    <s v="Remove off-site and/or chip and/or masticate and/or pile &amp; burn"/>
    <n v="20"/>
    <n v="6"/>
    <n v="20.419834999999999"/>
  </r>
  <r>
    <n v="12"/>
    <x v="2"/>
    <s v="Mechanical"/>
    <s v="Remove off-site and/or chip and/or masticate and/or pile &amp; burn"/>
    <n v="7"/>
    <n v="7"/>
    <n v="6.6969399999999997"/>
  </r>
  <r>
    <n v="14"/>
    <x v="0"/>
    <s v="Mechanical/Manual"/>
    <s v="Remove off-site and/or chip and/or masticate and/or pile &amp; burn"/>
    <n v="35"/>
    <n v="10.5"/>
    <n v="34.884134000000003"/>
  </r>
  <r>
    <n v="15"/>
    <x v="1"/>
    <s v="Manual"/>
    <s v="Remove off-site and/or chip and/or masticate and/or pile &amp; burn"/>
    <n v="21"/>
    <n v="21"/>
    <n v="21.070495999999999"/>
  </r>
  <r>
    <n v="16"/>
    <x v="0"/>
    <s v="Manual"/>
    <s v="Remove off-site and/or chip and/or masticate and/or pile &amp; burn"/>
    <n v="26"/>
    <n v="7.8"/>
    <n v="26.228168"/>
  </r>
  <r>
    <n v="17"/>
    <x v="0"/>
    <s v="Manual"/>
    <s v="Remove off-site and/or chip and/or masticate and/or pile &amp; burn"/>
    <n v="26"/>
    <n v="7.8"/>
    <n v="26.469024000000001"/>
  </r>
  <r>
    <n v="18"/>
    <x v="3"/>
    <s v="Manual"/>
    <s v="chip and/or pile &amp; burn"/>
    <n v="8"/>
    <n v="8"/>
    <n v="8.3704260000000001"/>
  </r>
  <r>
    <n v="19"/>
    <x v="0"/>
    <s v="Mechanical"/>
    <s v="Remove off-site and/or chip and/or masticate and/or pile &amp; burn"/>
    <n v="64"/>
    <n v="19.2"/>
    <n v="63.916998"/>
  </r>
  <r>
    <n v="20"/>
    <x v="1"/>
    <s v="Mechanical/Manual"/>
    <s v="Remove off-site and/or chip and/or masticate and/or pile &amp; burn"/>
    <n v="58"/>
    <n v="58"/>
    <n v="58.116937"/>
  </r>
  <r>
    <n v="21"/>
    <x v="0"/>
    <s v="Mechanical"/>
    <s v="Remove off-site and/or chip and/or masticate and/or pile &amp; burn"/>
    <n v="27"/>
    <n v="8.1"/>
    <n v="27.255436"/>
  </r>
  <r>
    <n v="22"/>
    <x v="0"/>
    <s v="Mechanical"/>
    <s v="Remove off-site and/or chip and/or masticate and/or pile &amp; burn"/>
    <n v="10"/>
    <n v="3"/>
    <n v="9.6512019999999996"/>
  </r>
  <r>
    <n v="23"/>
    <x v="0"/>
    <s v="Mechanical"/>
    <s v="Remove off-site and/or chip and/or masticate and/or pile &amp; burn"/>
    <n v="21"/>
    <n v="6.3"/>
    <n v="21.009339000000001"/>
  </r>
  <r>
    <n v="24"/>
    <x v="0"/>
    <s v="Mechanical"/>
    <s v="Remove off-site and/or chip and/or masticate and/or pile &amp; burn"/>
    <n v="16"/>
    <n v="4.8"/>
    <n v="16.346204"/>
  </r>
  <r>
    <n v="26"/>
    <x v="0"/>
    <s v="Mechanical"/>
    <s v="Remove off-site and/or chip and/or masticate and/or pile &amp; burn"/>
    <n v="122"/>
    <n v="36.6"/>
    <n v="121.718721"/>
  </r>
  <r>
    <n v="27"/>
    <x v="0"/>
    <s v="Mechanical"/>
    <s v="Remove off-site and/or chip and/or masticate and/or pile &amp; burn"/>
    <n v="55"/>
    <n v="16.5"/>
    <n v="54.843406000000002"/>
  </r>
  <r>
    <n v="28"/>
    <x v="0"/>
    <s v="Mechanical"/>
    <s v="Remove off-site and/or chip and/or masticate and/or pile &amp; burn"/>
    <n v="109"/>
    <n v="32.700000000000003"/>
    <n v="109.152558"/>
  </r>
  <r>
    <n v="29"/>
    <x v="0"/>
    <s v="Mechanical"/>
    <s v="Remove off-site and/or chip and/or masticate and/or pile &amp; burn"/>
    <n v="164"/>
    <n v="49.2"/>
    <n v="163.69437500000001"/>
  </r>
  <r>
    <n v="30"/>
    <x v="0"/>
    <s v="Mechanical"/>
    <s v="Remove off-site and/or chip and/or masticate and/or pile &amp; burn"/>
    <n v="14"/>
    <n v="4.2"/>
    <n v="13.848845000000001"/>
  </r>
  <r>
    <n v="31"/>
    <x v="0"/>
    <s v="Mechanical"/>
    <s v="Remove off-site and/or chip and/or masticate and/or pile &amp; burn"/>
    <n v="73"/>
    <n v="21.9"/>
    <n v="72.501975999999999"/>
  </r>
  <r>
    <n v="39"/>
    <x v="2"/>
    <s v="Mechanical/Manual"/>
    <s v="Remove off-site and/or chip and/or masticate and/or pile &amp; burn"/>
    <n v="59"/>
    <n v="59"/>
    <n v="58.864713999999999"/>
  </r>
  <r>
    <n v="40"/>
    <x v="2"/>
    <s v="Manual"/>
    <s v="Remove off-site and/or chip and/or masticate and/or pile &amp; burn"/>
    <n v="106"/>
    <n v="106"/>
    <n v="105.751842"/>
  </r>
  <r>
    <n v="41"/>
    <x v="3"/>
    <s v="Manual"/>
    <s v="chip and/or pile &amp; burn"/>
    <n v="29"/>
    <n v="29"/>
    <n v="28.933615"/>
  </r>
  <r>
    <n v="42"/>
    <x v="0"/>
    <s v="Mechanical"/>
    <s v="Remove off-site and/or chip and/or masticate and/or pile &amp; burn"/>
    <n v="19"/>
    <n v="5.7"/>
    <n v="19.257697"/>
  </r>
  <r>
    <n v="43"/>
    <x v="2"/>
    <s v="Mechanical"/>
    <s v="Remove off-site and/or chip and/or masticate and/or pile &amp; burn"/>
    <n v="42"/>
    <n v="42"/>
    <n v="42.362009"/>
  </r>
  <r>
    <n v="45"/>
    <x v="2"/>
    <s v="Mechanical/Manual"/>
    <s v="Remove off-site and/or chip and/or masticate and/or pile &amp; burn"/>
    <n v="131"/>
    <n v="131"/>
    <n v="131.19"/>
  </r>
  <r>
    <n v="46"/>
    <x v="4"/>
    <s v="Manual"/>
    <s v="Remove off-site and/or chip and/or masticate and/or pile &amp; burn"/>
    <n v="12"/>
    <n v="12"/>
    <n v="11.580190999999999"/>
  </r>
  <r>
    <n v="47"/>
    <x v="2"/>
    <s v="Manual"/>
    <s v="Remove off-site and/or chip and/or masticate and/or pile &amp; burn"/>
    <n v="20"/>
    <n v="20"/>
    <n v="20.089559999999999"/>
  </r>
  <r>
    <n v="48"/>
    <x v="4"/>
    <s v="Mechanical/Manual"/>
    <s v="Remove off-site and/or chip and/or masticate and/or pile &amp; burn"/>
    <n v="75"/>
    <n v="75"/>
    <n v="74.512771999999998"/>
  </r>
  <r>
    <n v="49"/>
    <x v="4"/>
    <s v="Mechanical/Manual"/>
    <s v="Remove off-site and/or chip and/or masticate and/or pile &amp; burn"/>
    <n v="47"/>
    <n v="47"/>
    <n v="47.462783999999999"/>
  </r>
  <r>
    <n v="50"/>
    <x v="4"/>
    <s v="Manual"/>
    <s v="Remove off-site and/or chip and/or masticate and/or pile &amp; burn"/>
    <n v="7"/>
    <n v="7"/>
    <n v="6.8842730000000003"/>
  </r>
  <r>
    <n v="51"/>
    <x v="4"/>
    <s v="Manual"/>
    <s v="Remove off-site and/or chip and/or masticate and/or pile &amp; burn"/>
    <n v="89"/>
    <n v="89"/>
    <n v="89.296953999999999"/>
  </r>
  <r>
    <n v="52"/>
    <x v="4"/>
    <s v="Mechanical"/>
    <s v="Remove off-site and/or chip and/or masticate and/or pile &amp; burn"/>
    <n v="8"/>
    <n v="8"/>
    <n v="8.4178719999999991"/>
  </r>
  <r>
    <n v="53"/>
    <x v="1"/>
    <s v="Mechanical"/>
    <s v="Remove off-site and/or chip and/or masticate and/or pile &amp; burn"/>
    <n v="16"/>
    <n v="16"/>
    <n v="15.5"/>
  </r>
  <r>
    <n v="54"/>
    <x v="5"/>
    <s v="Mechanical/Manual"/>
    <s v="Remove off-site and/or chip and/or masticate and/or pile &amp; burn"/>
    <n v="18"/>
    <n v="18"/>
    <n v="18.011952000000001"/>
  </r>
  <r>
    <n v="55"/>
    <x v="2"/>
    <s v="Mechanical"/>
    <s v="Remove off-site and/or chip and/or masticate and/or pile &amp; burn"/>
    <n v="5"/>
    <n v="5"/>
    <n v="5.3421120000000002"/>
  </r>
  <r>
    <n v="58"/>
    <x v="0"/>
    <s v="Mechanical"/>
    <s v="Remove off-site and/or chip and/or masticate and/or pile &amp; burn"/>
    <n v="26"/>
    <n v="7.8"/>
    <n v="25.73161"/>
  </r>
  <r>
    <n v="59"/>
    <x v="2"/>
    <s v="Manual"/>
    <s v="Remove off-site and/or chip and/or masticate and/or pile &amp; burn"/>
    <n v="14"/>
    <n v="14"/>
    <n v="14.132956999999999"/>
  </r>
  <r>
    <n v="60"/>
    <x v="2"/>
    <s v="Manual"/>
    <s v="Remove off-site and/or chip and/or masticate and/or pile &amp; burn"/>
    <n v="5"/>
    <n v="5"/>
    <n v="4.6665219999999996"/>
  </r>
  <r>
    <n v="61"/>
    <x v="1"/>
    <s v="Mechanical"/>
    <s v="Remove off-site and/or chip and/or masticate and/or pile &amp; burn"/>
    <n v="7"/>
    <n v="7"/>
    <n v="6.7113779999999998"/>
  </r>
  <r>
    <n v="63"/>
    <x v="4"/>
    <s v="Manual"/>
    <s v="Remove off-site and/or chip and/or masticate and/or pile &amp; burn"/>
    <n v="5"/>
    <n v="5"/>
    <n v="5.188917"/>
  </r>
  <r>
    <n v="67"/>
    <x v="1"/>
    <s v="Mechanical"/>
    <s v="Remove off-site and/or chip and/or masticate and/or pile &amp; burn"/>
    <n v="13"/>
    <n v="13"/>
    <n v="12.528494"/>
  </r>
  <r>
    <n v="68"/>
    <x v="2"/>
    <s v="Mechanical/Manual"/>
    <s v="Remove off-site and/or chip and/or masticate and/or pile &amp; burn"/>
    <n v="10"/>
    <n v="10"/>
    <n v="10.054076999999999"/>
  </r>
  <r>
    <n v="73"/>
    <x v="4"/>
    <s v="Mechanical/Manual"/>
    <s v="Remove off-site and/or chip and/or masticate and/or pile &amp; burn"/>
    <n v="76"/>
    <n v="76"/>
    <n v="75.529008000000005"/>
  </r>
  <r>
    <n v="74"/>
    <x v="6"/>
    <s v="Manual"/>
    <s v="1) pile &amp; burn  2) thin and pile &amp; burn"/>
    <n v="44"/>
    <n v="44"/>
    <n v="43.845174999999998"/>
  </r>
  <r>
    <n v="75"/>
    <x v="0"/>
    <s v="Manual"/>
    <s v="Remove off-site and/or chip and/or masticate and/or pile &amp; burn"/>
    <n v="14"/>
    <n v="4.2"/>
    <n v="14.432848999999999"/>
  </r>
  <r>
    <n v="76"/>
    <x v="0"/>
    <s v="Manual"/>
    <s v="Remove off-site and/or chip and/or masticate and/or pile &amp; burn"/>
    <n v="12"/>
    <n v="3.6"/>
    <n v="11.994146000000001"/>
  </r>
  <r>
    <n v="77"/>
    <x v="2"/>
    <s v="Mechanical/Manual"/>
    <s v="Remove off-site and/or chip and/or masticate and/or pile &amp; burn"/>
    <n v="269"/>
    <n v="269"/>
    <n v="268.94531000000001"/>
  </r>
  <r>
    <n v="80"/>
    <x v="2"/>
    <s v="Mechanical/Manual"/>
    <s v="Remove off-site and/or chip and/or masticate and/or pile &amp; burn"/>
    <n v="8"/>
    <n v="8"/>
    <n v="8.0925449999999994"/>
  </r>
  <r>
    <n v="81"/>
    <x v="1"/>
    <s v="Mechanical"/>
    <s v="Remove off-site and/or chip and/or masticate and/or pile &amp; burn"/>
    <n v="12"/>
    <n v="12"/>
    <n v="12.250313"/>
  </r>
  <r>
    <n v="82"/>
    <x v="7"/>
    <s v="Manual"/>
    <s v="chip and/or pile &amp; burn"/>
    <n v="1"/>
    <n v="1"/>
    <n v="1.248748"/>
  </r>
  <r>
    <n v="83"/>
    <x v="7"/>
    <s v="Manual"/>
    <s v="chip and/or pile &amp; burn"/>
    <n v="0.4"/>
    <n v="0.4"/>
    <n v="0.36094599999999999"/>
  </r>
  <r>
    <n v="84"/>
    <x v="8"/>
    <s v="Manual"/>
    <s v="chip and/or pile &amp; burn"/>
    <n v="0.3"/>
    <n v="0.3"/>
    <n v="0.28000000000000003"/>
  </r>
  <r>
    <n v="85"/>
    <x v="7"/>
    <s v="Manual"/>
    <s v="chip and/or pile &amp; burn"/>
    <n v="1"/>
    <n v="1"/>
    <n v="0.63083599999999995"/>
  </r>
  <r>
    <n v="86"/>
    <x v="7"/>
    <s v="Manual"/>
    <s v="chip and/or pile &amp; burn"/>
    <n v="1"/>
    <n v="1"/>
    <n v="0.54541300000000004"/>
  </r>
  <r>
    <n v="87"/>
    <x v="8"/>
    <s v="Manual"/>
    <s v="chip and/or pile &amp; burn"/>
    <n v="0.5"/>
    <n v="0.5"/>
    <n v="0.46"/>
  </r>
  <r>
    <n v="88"/>
    <x v="8"/>
    <s v="Manual"/>
    <s v="chip and/or pile &amp; burn"/>
    <n v="0.4"/>
    <n v="0.4"/>
    <n v="0.36"/>
  </r>
  <r>
    <n v="89"/>
    <x v="7"/>
    <s v="Manual"/>
    <s v="chip and/or pile &amp; burn"/>
    <n v="1"/>
    <n v="1"/>
    <n v="0.76760399999999995"/>
  </r>
  <r>
    <n v="90"/>
    <x v="7"/>
    <s v="Manual"/>
    <s v="chip and/or pile &amp; burn"/>
    <n v="0.4"/>
    <n v="0.4"/>
    <n v="0.44432100000000002"/>
  </r>
  <r>
    <s v="90A"/>
    <x v="8"/>
    <s v="Manual"/>
    <s v="chip and/or pile &amp; burn"/>
    <n v="0.1"/>
    <n v="0.1"/>
    <n v="0.09"/>
  </r>
  <r>
    <n v="91"/>
    <x v="8"/>
    <s v="Manual"/>
    <s v="chip and/or pile &amp; burn"/>
    <n v="0.6"/>
    <n v="0.6"/>
    <n v="0.56999999999999995"/>
  </r>
  <r>
    <n v="92"/>
    <x v="7"/>
    <s v="Manual"/>
    <s v="chip and/or pile &amp; burn"/>
    <n v="0.4"/>
    <n v="0.4"/>
    <n v="0.397864"/>
  </r>
  <r>
    <s v="92A"/>
    <x v="8"/>
    <s v="Manual"/>
    <s v="chip and/or pile &amp; burn"/>
    <n v="0.1"/>
    <n v="0.1"/>
    <n v="0.12"/>
  </r>
  <r>
    <n v="93"/>
    <x v="7"/>
    <s v="Manual"/>
    <s v="chip and/or pile &amp; burn"/>
    <n v="0.5"/>
    <n v="0.5"/>
    <n v="0.47872300000000001"/>
  </r>
  <r>
    <n v="94"/>
    <x v="7"/>
    <s v="Manual"/>
    <s v="chip and/or pile &amp; burn"/>
    <n v="1"/>
    <n v="1"/>
    <n v="0.53020100000000003"/>
  </r>
  <r>
    <n v="95"/>
    <x v="7"/>
    <s v="Manual"/>
    <s v="chip and/or pile &amp; burn"/>
    <n v="0.4"/>
    <n v="0.4"/>
    <n v="0.43295600000000001"/>
  </r>
  <r>
    <n v="96"/>
    <x v="7"/>
    <s v="Manual"/>
    <s v="chip and/or pile &amp; burn"/>
    <n v="2"/>
    <n v="2"/>
    <n v="2.0021300000000002"/>
  </r>
  <r>
    <n v="97"/>
    <x v="7"/>
    <s v="Manual"/>
    <s v="chip and/or pile &amp; burn"/>
    <n v="1"/>
    <n v="1"/>
    <n v="1.417146"/>
  </r>
  <r>
    <n v="98"/>
    <x v="7"/>
    <s v="Manual"/>
    <s v="chip and/or pile &amp; burn"/>
    <n v="0.3"/>
    <n v="0.3"/>
    <n v="0.32232300000000003"/>
  </r>
  <r>
    <n v="99"/>
    <x v="7"/>
    <s v="Manual"/>
    <s v="chip and/or pile &amp; burn"/>
    <n v="2"/>
    <n v="2"/>
    <n v="2.4742630000000001"/>
  </r>
  <r>
    <n v="100"/>
    <x v="7"/>
    <s v="Manual"/>
    <s v="chip and/or pile &amp; burn"/>
    <n v="0.2"/>
    <n v="0.2"/>
    <n v="0.20879900000000001"/>
  </r>
  <r>
    <s v="100A"/>
    <x v="8"/>
    <s v="Manual"/>
    <s v="chip and/or pile &amp; burn"/>
    <n v="0.3"/>
    <n v="0.3"/>
    <n v="0.32"/>
  </r>
  <r>
    <n v="101"/>
    <x v="0"/>
    <s v="Mechanical"/>
    <s v="Remove off-site and/or chip and/or masticate and/or pile &amp; burn"/>
    <n v="39"/>
    <n v="11.7"/>
    <n v="38.851961000000003"/>
  </r>
  <r>
    <n v="102"/>
    <x v="1"/>
    <s v="Mechanical"/>
    <s v="Remove off-site and/or chip and/or masticate and/or pile &amp; burn"/>
    <n v="11"/>
    <n v="11"/>
    <n v="10.697844"/>
  </r>
  <r>
    <n v="103"/>
    <x v="0"/>
    <s v="Mechanical"/>
    <s v="Remove off-site and/or chip and/or masticate and/or pile &amp; burn"/>
    <n v="20"/>
    <n v="6"/>
    <n v="19.581361000000001"/>
  </r>
  <r>
    <n v="104"/>
    <x v="4"/>
    <s v="Manual"/>
    <s v="Remove off-site and/or chip and/or masticate and/or pile &amp; burn"/>
    <n v="8"/>
    <n v="8"/>
    <n v="7.8339509999999999"/>
  </r>
  <r>
    <n v="105"/>
    <x v="4"/>
    <s v="Manual"/>
    <s v="Remove off-site and/or chip and/or masticate and/or pile &amp; burn"/>
    <n v="12"/>
    <n v="12"/>
    <n v="12.372949"/>
  </r>
  <r>
    <n v="106"/>
    <x v="1"/>
    <s v="Mechanical"/>
    <s v="Remove off-site and/or chip and/or masticate and/or pile &amp; burn"/>
    <n v="18"/>
    <n v="18"/>
    <n v="18.344624"/>
  </r>
  <r>
    <n v="107"/>
    <x v="0"/>
    <s v="Manual"/>
    <s v="Remove off-site and/or chip and/or masticate and/or pile &amp; burn"/>
    <n v="5"/>
    <n v="1.5"/>
    <n v="4.75201999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90:D100" firstHeaderRow="0" firstDataRow="1" firstDataCol="1"/>
  <pivotFields count="7">
    <pivotField showAll="0" defaultSubtotal="0"/>
    <pivotField axis="axisRow" showAll="0" defaultSubtotal="0">
      <items count="12">
        <item x="6"/>
        <item x="1"/>
        <item x="0"/>
        <item x="3"/>
        <item m="1" x="11"/>
        <item x="7"/>
        <item x="5"/>
        <item x="2"/>
        <item x="4"/>
        <item m="1" x="10"/>
        <item m="1" x="9"/>
        <item x="8"/>
      </items>
    </pivotField>
    <pivotField showAll="0" defaultSubtotal="0"/>
    <pivotField showAll="0" defaultSubtotal="0"/>
    <pivotField name="Unit Acres2" dataField="1" showAll="0" defaultSubtotal="0"/>
    <pivotField dataField="1" showAll="0" defaultSubtotal="0"/>
    <pivotField showAll="0" defaultSubtotal="0"/>
  </pivotFields>
  <rowFields count="1">
    <field x="1"/>
  </rowFields>
  <rowItems count="10">
    <i>
      <x/>
    </i>
    <i>
      <x v="1"/>
    </i>
    <i>
      <x v="2"/>
    </i>
    <i>
      <x v="3"/>
    </i>
    <i>
      <x v="5"/>
    </i>
    <i>
      <x v="6"/>
    </i>
    <i>
      <x v="7"/>
    </i>
    <i>
      <x v="8"/>
    </i>
    <i>
      <x v="11"/>
    </i>
    <i t="grand">
      <x/>
    </i>
  </rowItems>
  <colFields count="1">
    <field x="-2"/>
  </colFields>
  <colItems count="2">
    <i>
      <x/>
    </i>
    <i i="1">
      <x v="1"/>
    </i>
  </colItems>
  <dataFields count="2">
    <dataField name="Sum of Unit Acres" fld="4" baseField="0" baseItem="0"/>
    <dataField name="Sum of Treatment Acres" fld="5" baseField="0" baseItem="0"/>
  </dataFields>
  <formats count="46">
    <format dxfId="45">
      <pivotArea collapsedLevelsAreSubtotals="1" fieldPosition="0">
        <references count="2">
          <reference field="4294967294" count="1" selected="0">
            <x v="1"/>
          </reference>
          <reference field="1" count="0"/>
        </references>
      </pivotArea>
    </format>
    <format dxfId="44">
      <pivotArea collapsedLevelsAreSubtotals="1" fieldPosition="0">
        <references count="2">
          <reference field="4294967294" count="1" selected="0">
            <x v="0"/>
          </reference>
          <reference field="1" count="0"/>
        </references>
      </pivotArea>
    </format>
    <format dxfId="43">
      <pivotArea grandRow="1" outline="0" collapsedLevelsAreSubtotals="1" fieldPosition="0"/>
    </format>
    <format dxfId="42">
      <pivotArea dataOnly="0" labelOnly="1" grandRow="1" outline="0" fieldPosition="0"/>
    </format>
    <format dxfId="41">
      <pivotArea dataOnly="0" labelOnly="1" outline="0" fieldPosition="0">
        <references count="1">
          <reference field="4294967294" count="2">
            <x v="0"/>
            <x v="1"/>
          </reference>
        </references>
      </pivotArea>
    </format>
    <format dxfId="40">
      <pivotArea type="all" dataOnly="0" outline="0" fieldPosition="0"/>
    </format>
    <format dxfId="39">
      <pivotArea outline="0" collapsedLevelsAreSubtotals="1" fieldPosition="0"/>
    </format>
    <format dxfId="38">
      <pivotArea field="1" type="button" dataOnly="0" labelOnly="1" outline="0" axis="axisRow" fieldPosition="0"/>
    </format>
    <format dxfId="37">
      <pivotArea dataOnly="0" labelOnly="1" fieldPosition="0">
        <references count="1">
          <reference field="1" count="0"/>
        </references>
      </pivotArea>
    </format>
    <format dxfId="36">
      <pivotArea dataOnly="0" labelOnly="1" grandRow="1" outline="0" fieldPosition="0"/>
    </format>
    <format dxfId="35">
      <pivotArea dataOnly="0" labelOnly="1" outline="0" fieldPosition="0">
        <references count="1">
          <reference field="4294967294" count="2">
            <x v="0"/>
            <x v="1"/>
          </reference>
        </references>
      </pivotArea>
    </format>
    <format dxfId="34">
      <pivotArea type="all" dataOnly="0" outline="0" fieldPosition="0"/>
    </format>
    <format dxfId="33">
      <pivotArea outline="0" collapsedLevelsAreSubtotals="1" fieldPosition="0"/>
    </format>
    <format dxfId="32">
      <pivotArea field="1" type="button" dataOnly="0" labelOnly="1" outline="0" axis="axisRow" fieldPosition="0"/>
    </format>
    <format dxfId="31">
      <pivotArea dataOnly="0" labelOnly="1" fieldPosition="0">
        <references count="1">
          <reference field="1" count="0"/>
        </references>
      </pivotArea>
    </format>
    <format dxfId="30">
      <pivotArea dataOnly="0" labelOnly="1" grandRow="1" outline="0" fieldPosition="0"/>
    </format>
    <format dxfId="29">
      <pivotArea dataOnly="0" labelOnly="1" outline="0" fieldPosition="0">
        <references count="1">
          <reference field="4294967294" count="2">
            <x v="0"/>
            <x v="1"/>
          </reference>
        </references>
      </pivotArea>
    </format>
    <format dxfId="28">
      <pivotArea type="all" dataOnly="0" outline="0" fieldPosition="0"/>
    </format>
    <format dxfId="27">
      <pivotArea outline="0" collapsedLevelsAreSubtotals="1" fieldPosition="0"/>
    </format>
    <format dxfId="26">
      <pivotArea field="1" type="button" dataOnly="0" labelOnly="1" outline="0" axis="axisRow" fieldPosition="0"/>
    </format>
    <format dxfId="25">
      <pivotArea dataOnly="0" labelOnly="1" fieldPosition="0">
        <references count="1">
          <reference field="1" count="0"/>
        </references>
      </pivotArea>
    </format>
    <format dxfId="24">
      <pivotArea dataOnly="0" labelOnly="1" grandRow="1" outline="0" fieldPosition="0"/>
    </format>
    <format dxfId="23">
      <pivotArea dataOnly="0" labelOnly="1" outline="0" fieldPosition="0">
        <references count="1">
          <reference field="4294967294" count="2">
            <x v="0"/>
            <x v="1"/>
          </reference>
        </references>
      </pivotArea>
    </format>
    <format dxfId="22">
      <pivotArea type="all" dataOnly="0" outline="0" fieldPosition="0"/>
    </format>
    <format dxfId="21">
      <pivotArea outline="0" collapsedLevelsAreSubtotals="1" fieldPosition="0"/>
    </format>
    <format dxfId="20">
      <pivotArea field="1" type="button" dataOnly="0" labelOnly="1" outline="0" axis="axisRow" fieldPosition="0"/>
    </format>
    <format dxfId="19">
      <pivotArea dataOnly="0" labelOnly="1" fieldPosition="0">
        <references count="1">
          <reference field="1" count="0"/>
        </references>
      </pivotArea>
    </format>
    <format dxfId="18">
      <pivotArea dataOnly="0" labelOnly="1" grandRow="1" outline="0" fieldPosition="0"/>
    </format>
    <format dxfId="17">
      <pivotArea dataOnly="0" labelOnly="1" outline="0" fieldPosition="0">
        <references count="1">
          <reference field="4294967294" count="2">
            <x v="0"/>
            <x v="1"/>
          </reference>
        </references>
      </pivotArea>
    </format>
    <format dxfId="16">
      <pivotArea field="1" type="button" dataOnly="0" labelOnly="1" outline="0" axis="axisRow" fieldPosition="0"/>
    </format>
    <format dxfId="15">
      <pivotArea dataOnly="0" labelOnly="1" fieldPosition="0">
        <references count="1">
          <reference field="1" count="0"/>
        </references>
      </pivotArea>
    </format>
    <format dxfId="14">
      <pivotArea type="all" dataOnly="0" outline="0" fieldPosition="0"/>
    </format>
    <format dxfId="13">
      <pivotArea outline="0" collapsedLevelsAreSubtotals="1" fieldPosition="0"/>
    </format>
    <format dxfId="12">
      <pivotArea field="1" type="button" dataOnly="0" labelOnly="1" outline="0" axis="axisRow" fieldPosition="0"/>
    </format>
    <format dxfId="11">
      <pivotArea dataOnly="0" labelOnly="1" fieldPosition="0">
        <references count="1">
          <reference field="1" count="0"/>
        </references>
      </pivotArea>
    </format>
    <format dxfId="10">
      <pivotArea dataOnly="0" labelOnly="1" grandRow="1" outline="0" fieldPosition="0"/>
    </format>
    <format dxfId="9">
      <pivotArea dataOnly="0" labelOnly="1" outline="0" fieldPosition="0">
        <references count="1">
          <reference field="4294967294" count="2">
            <x v="0"/>
            <x v="1"/>
          </reference>
        </references>
      </pivotArea>
    </format>
    <format dxfId="8">
      <pivotArea type="all" dataOnly="0" outline="0" fieldPosition="0"/>
    </format>
    <format dxfId="7">
      <pivotArea outline="0" collapsedLevelsAreSubtotals="1" fieldPosition="0"/>
    </format>
    <format dxfId="6">
      <pivotArea field="1" type="button" dataOnly="0" labelOnly="1" outline="0" axis="axisRow" fieldPosition="0"/>
    </format>
    <format dxfId="5">
      <pivotArea dataOnly="0" labelOnly="1" fieldPosition="0">
        <references count="1">
          <reference field="1" count="0"/>
        </references>
      </pivotArea>
    </format>
    <format dxfId="4">
      <pivotArea dataOnly="0" labelOnly="1" grandRow="1" outline="0" fieldPosition="0"/>
    </format>
    <format dxfId="3">
      <pivotArea dataOnly="0" labelOnly="1" outline="0" fieldPosition="0">
        <references count="1">
          <reference field="4294967294" count="2">
            <x v="0"/>
            <x v="1"/>
          </reference>
        </references>
      </pivotArea>
    </format>
    <format dxfId="2">
      <pivotArea dataOnly="0" labelOnly="1" fieldPosition="0">
        <references count="1">
          <reference field="1" count="1">
            <x v="9"/>
          </reference>
        </references>
      </pivotArea>
    </format>
    <format dxfId="1">
      <pivotArea outline="0" collapsedLevelsAreSubtotals="1" fieldPosition="0">
        <references count="1">
          <reference field="4294967294" count="1" selected="0">
            <x v="0"/>
          </reference>
        </references>
      </pivotArea>
    </format>
    <format dxfId="0">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0"/>
  <sheetViews>
    <sheetView tabSelected="1" showRuler="0" zoomScale="98" zoomScaleNormal="98" workbookViewId="0">
      <pane ySplit="4" topLeftCell="A5" activePane="bottomLeft" state="frozen"/>
      <selection pane="bottomLeft"/>
    </sheetView>
  </sheetViews>
  <sheetFormatPr defaultRowHeight="15" x14ac:dyDescent="0.25"/>
  <cols>
    <col min="1" max="1" width="8" style="79" customWidth="1"/>
    <col min="2" max="2" width="26.42578125" style="77" customWidth="1"/>
    <col min="3" max="3" width="7.42578125" style="148" customWidth="1"/>
    <col min="4" max="4" width="7.85546875" customWidth="1"/>
    <col min="5" max="6" width="9" customWidth="1"/>
    <col min="7" max="7" width="12.28515625" customWidth="1"/>
    <col min="8" max="8" width="23.140625" customWidth="1"/>
    <col min="9" max="9" width="10.85546875" style="70" customWidth="1"/>
    <col min="10" max="10" width="10.5703125" style="80" customWidth="1"/>
    <col min="11" max="11" width="9.140625" style="72"/>
    <col min="12" max="12" width="10.42578125" style="70" customWidth="1"/>
    <col min="13" max="14" width="10.5703125" style="72" customWidth="1"/>
    <col min="15" max="15" width="9.140625" style="80"/>
    <col min="16" max="16" width="9.140625" style="72"/>
    <col min="17" max="17" width="9.140625" style="221"/>
    <col min="18" max="18" width="9.7109375" style="221" customWidth="1"/>
    <col min="19" max="28" width="9.140625" style="221"/>
    <col min="29" max="29" width="9.140625" style="225"/>
    <col min="30" max="30" width="65.85546875" style="72" customWidth="1"/>
  </cols>
  <sheetData>
    <row r="1" spans="1:30" s="2" customFormat="1" ht="18.75" x14ac:dyDescent="0.3">
      <c r="B1" s="75"/>
      <c r="C1" s="143"/>
      <c r="D1" s="49"/>
      <c r="E1" s="49"/>
      <c r="F1" s="49"/>
      <c r="G1" s="49"/>
      <c r="H1" s="49"/>
      <c r="I1" s="69"/>
      <c r="J1" s="149"/>
      <c r="K1" s="71"/>
      <c r="L1" s="69"/>
      <c r="P1" s="49" t="s">
        <v>170</v>
      </c>
      <c r="Q1" s="220"/>
      <c r="R1" s="220"/>
      <c r="S1" s="220"/>
      <c r="T1" s="220"/>
      <c r="U1" s="220"/>
      <c r="V1" s="220"/>
      <c r="W1" s="220"/>
      <c r="X1" s="220"/>
      <c r="Y1" s="220"/>
      <c r="Z1" s="220"/>
      <c r="AA1" s="220"/>
      <c r="AB1" s="220"/>
      <c r="AC1" s="224"/>
      <c r="AD1" s="71"/>
    </row>
    <row r="2" spans="1:30" s="2" customFormat="1" ht="15.75" x14ac:dyDescent="0.25">
      <c r="B2" s="76"/>
      <c r="C2" s="144"/>
      <c r="D2" s="50"/>
      <c r="E2" s="50"/>
      <c r="F2" s="50"/>
      <c r="G2" s="50"/>
      <c r="H2" s="50"/>
      <c r="I2" s="69"/>
      <c r="J2" s="149"/>
      <c r="K2" s="71"/>
      <c r="L2" s="69"/>
      <c r="P2" s="50" t="s">
        <v>171</v>
      </c>
      <c r="Q2" s="220"/>
      <c r="R2" s="220"/>
      <c r="S2" s="220"/>
      <c r="T2" s="220"/>
      <c r="U2" s="220"/>
      <c r="V2" s="220"/>
      <c r="W2" s="220"/>
      <c r="X2" s="220"/>
      <c r="Y2" s="220"/>
      <c r="Z2" s="220"/>
      <c r="AA2" s="220"/>
      <c r="AB2" s="220"/>
      <c r="AC2" s="224"/>
      <c r="AD2" s="71"/>
    </row>
    <row r="4" spans="1:30" ht="38.25" x14ac:dyDescent="0.25">
      <c r="A4" s="74" t="s">
        <v>1</v>
      </c>
      <c r="B4" s="74" t="s">
        <v>2</v>
      </c>
      <c r="C4" s="145" t="s">
        <v>200</v>
      </c>
      <c r="D4" s="74" t="s">
        <v>163</v>
      </c>
      <c r="E4" s="74" t="s">
        <v>164</v>
      </c>
      <c r="F4" s="74" t="s">
        <v>209</v>
      </c>
      <c r="G4" s="74" t="s">
        <v>3</v>
      </c>
      <c r="H4" s="64" t="s">
        <v>4</v>
      </c>
      <c r="I4" s="65" t="s">
        <v>185</v>
      </c>
      <c r="J4" s="73" t="s">
        <v>187</v>
      </c>
      <c r="K4" s="73" t="s">
        <v>189</v>
      </c>
      <c r="L4" s="65" t="s">
        <v>184</v>
      </c>
      <c r="M4" s="73" t="s">
        <v>188</v>
      </c>
      <c r="N4" s="73" t="s">
        <v>402</v>
      </c>
      <c r="O4" s="73" t="s">
        <v>190</v>
      </c>
      <c r="P4" s="73" t="s">
        <v>191</v>
      </c>
      <c r="Q4" s="73" t="s">
        <v>192</v>
      </c>
      <c r="R4" s="73" t="s">
        <v>193</v>
      </c>
      <c r="S4" s="73" t="s">
        <v>205</v>
      </c>
      <c r="T4" s="73" t="s">
        <v>204</v>
      </c>
      <c r="U4" s="73" t="s">
        <v>194</v>
      </c>
      <c r="V4" s="73" t="s">
        <v>197</v>
      </c>
      <c r="W4" s="73" t="s">
        <v>195</v>
      </c>
      <c r="X4" s="73" t="s">
        <v>196</v>
      </c>
      <c r="Y4" s="73" t="s">
        <v>198</v>
      </c>
      <c r="Z4" s="73" t="s">
        <v>199</v>
      </c>
      <c r="AA4" s="73" t="s">
        <v>201</v>
      </c>
      <c r="AB4" s="73" t="s">
        <v>202</v>
      </c>
      <c r="AC4" s="133" t="s">
        <v>203</v>
      </c>
      <c r="AD4" s="135" t="s">
        <v>45</v>
      </c>
    </row>
    <row r="5" spans="1:30" x14ac:dyDescent="0.25">
      <c r="A5" s="210">
        <v>1</v>
      </c>
      <c r="B5" s="190" t="s">
        <v>11</v>
      </c>
      <c r="C5" s="191">
        <v>3</v>
      </c>
      <c r="D5" s="192">
        <v>15</v>
      </c>
      <c r="E5" s="192">
        <v>4.5</v>
      </c>
      <c r="F5" s="211">
        <v>6.3</v>
      </c>
      <c r="G5" s="192" t="s">
        <v>12</v>
      </c>
      <c r="H5" s="190" t="s">
        <v>399</v>
      </c>
      <c r="I5" s="196">
        <v>43291</v>
      </c>
      <c r="J5" s="196">
        <v>43341</v>
      </c>
      <c r="K5" s="193"/>
      <c r="L5" s="193"/>
      <c r="M5" s="193"/>
      <c r="N5" s="193"/>
      <c r="O5" s="193"/>
      <c r="P5" s="194" t="s">
        <v>388</v>
      </c>
      <c r="Q5" s="196">
        <v>43405</v>
      </c>
      <c r="R5" s="193" t="s">
        <v>394</v>
      </c>
      <c r="S5" s="193"/>
      <c r="T5" s="193"/>
      <c r="U5" s="193"/>
      <c r="V5" s="193"/>
      <c r="W5" s="193"/>
      <c r="X5" s="193"/>
      <c r="Y5" s="193"/>
      <c r="Z5" s="193"/>
      <c r="AA5" s="193"/>
      <c r="AB5" s="193"/>
      <c r="AC5" s="197"/>
      <c r="AD5" s="211" t="s">
        <v>415</v>
      </c>
    </row>
    <row r="6" spans="1:30" x14ac:dyDescent="0.25">
      <c r="A6" s="210">
        <v>2</v>
      </c>
      <c r="B6" s="190" t="s">
        <v>11</v>
      </c>
      <c r="C6" s="191">
        <v>3</v>
      </c>
      <c r="D6" s="192">
        <v>49</v>
      </c>
      <c r="E6" s="192">
        <v>14.7</v>
      </c>
      <c r="F6" s="211">
        <v>4.5</v>
      </c>
      <c r="G6" s="192" t="s">
        <v>12</v>
      </c>
      <c r="H6" s="190" t="s">
        <v>399</v>
      </c>
      <c r="I6" s="196">
        <v>43291</v>
      </c>
      <c r="J6" s="196">
        <v>43348</v>
      </c>
      <c r="K6" s="193"/>
      <c r="L6" s="193"/>
      <c r="M6" s="193"/>
      <c r="N6" s="193"/>
      <c r="O6" s="193"/>
      <c r="P6" s="194" t="s">
        <v>388</v>
      </c>
      <c r="Q6" s="196">
        <v>43405</v>
      </c>
      <c r="R6" s="193" t="s">
        <v>394</v>
      </c>
      <c r="S6" s="193"/>
      <c r="T6" s="193"/>
      <c r="U6" s="193"/>
      <c r="V6" s="193"/>
      <c r="W6" s="193"/>
      <c r="X6" s="193"/>
      <c r="Y6" s="193"/>
      <c r="Z6" s="193"/>
      <c r="AA6" s="193"/>
      <c r="AB6" s="193"/>
      <c r="AC6" s="197"/>
      <c r="AD6" s="199" t="s">
        <v>396</v>
      </c>
    </row>
    <row r="7" spans="1:30" ht="38.25" x14ac:dyDescent="0.25">
      <c r="A7" s="154">
        <v>3</v>
      </c>
      <c r="B7" s="155" t="s">
        <v>11</v>
      </c>
      <c r="C7" s="156">
        <v>1</v>
      </c>
      <c r="D7" s="157">
        <v>31</v>
      </c>
      <c r="E7" s="157">
        <v>9.3000000000000007</v>
      </c>
      <c r="F7" s="157">
        <v>7.4</v>
      </c>
      <c r="G7" s="157" t="s">
        <v>14</v>
      </c>
      <c r="H7" s="155" t="s">
        <v>13</v>
      </c>
      <c r="I7" s="158">
        <v>43291</v>
      </c>
      <c r="J7" s="158">
        <v>43339</v>
      </c>
      <c r="K7" s="160"/>
      <c r="L7" s="158">
        <v>43375</v>
      </c>
      <c r="M7" s="160" t="s">
        <v>186</v>
      </c>
      <c r="N7" s="160"/>
      <c r="O7" s="160" t="s">
        <v>186</v>
      </c>
      <c r="P7" s="159" t="s">
        <v>388</v>
      </c>
      <c r="Q7" s="158">
        <v>43405</v>
      </c>
      <c r="R7" s="160" t="s">
        <v>394</v>
      </c>
      <c r="S7" s="158">
        <v>43455</v>
      </c>
      <c r="T7" s="160" t="s">
        <v>186</v>
      </c>
      <c r="U7" s="160" t="s">
        <v>186</v>
      </c>
      <c r="V7" s="158">
        <v>43455</v>
      </c>
      <c r="W7" s="158">
        <v>43494</v>
      </c>
      <c r="X7" s="160" t="s">
        <v>186</v>
      </c>
      <c r="Y7" s="160"/>
      <c r="Z7" s="160"/>
      <c r="AA7" s="160"/>
      <c r="AB7" s="160"/>
      <c r="AC7" s="165"/>
      <c r="AD7" s="162" t="s">
        <v>414</v>
      </c>
    </row>
    <row r="8" spans="1:30" ht="38.25" x14ac:dyDescent="0.25">
      <c r="A8" s="154">
        <v>4</v>
      </c>
      <c r="B8" s="155" t="s">
        <v>11</v>
      </c>
      <c r="C8" s="156">
        <v>1</v>
      </c>
      <c r="D8" s="157">
        <v>64</v>
      </c>
      <c r="E8" s="157">
        <v>19.2</v>
      </c>
      <c r="F8" s="157">
        <v>11.5</v>
      </c>
      <c r="G8" s="157" t="s">
        <v>14</v>
      </c>
      <c r="H8" s="155" t="s">
        <v>13</v>
      </c>
      <c r="I8" s="158">
        <v>43291</v>
      </c>
      <c r="J8" s="158">
        <v>43340</v>
      </c>
      <c r="K8" s="160"/>
      <c r="L8" s="158">
        <v>43406</v>
      </c>
      <c r="M8" s="158">
        <v>43378</v>
      </c>
      <c r="N8" s="160"/>
      <c r="O8" s="158">
        <v>43410</v>
      </c>
      <c r="P8" s="159" t="s">
        <v>388</v>
      </c>
      <c r="Q8" s="158">
        <v>43405</v>
      </c>
      <c r="R8" s="160" t="s">
        <v>394</v>
      </c>
      <c r="S8" s="158">
        <v>43455</v>
      </c>
      <c r="T8" s="160" t="s">
        <v>186</v>
      </c>
      <c r="U8" s="160" t="s">
        <v>186</v>
      </c>
      <c r="V8" s="158">
        <v>43455</v>
      </c>
      <c r="W8" s="158">
        <v>43494</v>
      </c>
      <c r="X8" s="160" t="s">
        <v>186</v>
      </c>
      <c r="Y8" s="160"/>
      <c r="Z8" s="160"/>
      <c r="AA8" s="160"/>
      <c r="AB8" s="160"/>
      <c r="AC8" s="165"/>
      <c r="AD8" s="162" t="s">
        <v>427</v>
      </c>
    </row>
    <row r="9" spans="1:30" x14ac:dyDescent="0.25">
      <c r="A9" s="154">
        <v>5</v>
      </c>
      <c r="B9" s="155" t="s">
        <v>15</v>
      </c>
      <c r="C9" s="156">
        <v>1</v>
      </c>
      <c r="D9" s="157">
        <v>17</v>
      </c>
      <c r="E9" s="157">
        <v>17</v>
      </c>
      <c r="F9" s="157">
        <v>17</v>
      </c>
      <c r="G9" s="157" t="s">
        <v>12</v>
      </c>
      <c r="H9" s="155" t="s">
        <v>399</v>
      </c>
      <c r="I9" s="160" t="s">
        <v>186</v>
      </c>
      <c r="J9" s="207">
        <v>43398</v>
      </c>
      <c r="K9" s="160" t="s">
        <v>186</v>
      </c>
      <c r="L9" s="158">
        <v>43074</v>
      </c>
      <c r="M9" s="160" t="s">
        <v>186</v>
      </c>
      <c r="N9" s="160"/>
      <c r="O9" s="160" t="s">
        <v>186</v>
      </c>
      <c r="P9" s="160" t="s">
        <v>389</v>
      </c>
      <c r="Q9" s="158">
        <v>43143</v>
      </c>
      <c r="R9" s="160" t="s">
        <v>394</v>
      </c>
      <c r="S9" s="158">
        <v>43455</v>
      </c>
      <c r="T9" s="160" t="s">
        <v>186</v>
      </c>
      <c r="U9" s="160" t="s">
        <v>186</v>
      </c>
      <c r="V9" s="158">
        <v>43455</v>
      </c>
      <c r="W9" s="158">
        <v>43494</v>
      </c>
      <c r="X9" s="160" t="s">
        <v>186</v>
      </c>
      <c r="Y9" s="160"/>
      <c r="Z9" s="160"/>
      <c r="AA9" s="160"/>
      <c r="AB9" s="160"/>
      <c r="AC9" s="165"/>
      <c r="AD9" s="160" t="s">
        <v>423</v>
      </c>
    </row>
    <row r="10" spans="1:30" x14ac:dyDescent="0.25">
      <c r="A10" s="154">
        <v>7</v>
      </c>
      <c r="B10" s="155" t="s">
        <v>15</v>
      </c>
      <c r="C10" s="156">
        <v>1</v>
      </c>
      <c r="D10" s="157">
        <v>9</v>
      </c>
      <c r="E10" s="157">
        <v>9</v>
      </c>
      <c r="F10" s="157">
        <v>8</v>
      </c>
      <c r="G10" s="157" t="s">
        <v>12</v>
      </c>
      <c r="H10" s="155" t="s">
        <v>399</v>
      </c>
      <c r="I10" s="160" t="s">
        <v>186</v>
      </c>
      <c r="J10" s="207">
        <v>43398</v>
      </c>
      <c r="K10" s="160" t="s">
        <v>186</v>
      </c>
      <c r="L10" s="158">
        <v>43074</v>
      </c>
      <c r="M10" s="160" t="s">
        <v>186</v>
      </c>
      <c r="N10" s="160"/>
      <c r="O10" s="160" t="s">
        <v>186</v>
      </c>
      <c r="P10" s="160" t="s">
        <v>389</v>
      </c>
      <c r="Q10" s="158">
        <v>43143</v>
      </c>
      <c r="R10" s="160" t="s">
        <v>394</v>
      </c>
      <c r="S10" s="158">
        <v>43455</v>
      </c>
      <c r="T10" s="160" t="s">
        <v>186</v>
      </c>
      <c r="U10" s="160" t="s">
        <v>186</v>
      </c>
      <c r="V10" s="158">
        <v>43455</v>
      </c>
      <c r="W10" s="158">
        <v>43494</v>
      </c>
      <c r="X10" s="160" t="s">
        <v>186</v>
      </c>
      <c r="Y10" s="160"/>
      <c r="Z10" s="160"/>
      <c r="AA10" s="160"/>
      <c r="AB10" s="160"/>
      <c r="AC10" s="165"/>
      <c r="AD10" s="160" t="s">
        <v>423</v>
      </c>
    </row>
    <row r="11" spans="1:30" x14ac:dyDescent="0.25">
      <c r="A11" s="154">
        <v>8</v>
      </c>
      <c r="B11" s="155" t="s">
        <v>15</v>
      </c>
      <c r="C11" s="156">
        <v>1</v>
      </c>
      <c r="D11" s="157">
        <v>7</v>
      </c>
      <c r="E11" s="157">
        <v>7</v>
      </c>
      <c r="F11" s="157">
        <v>6</v>
      </c>
      <c r="G11" s="157" t="s">
        <v>12</v>
      </c>
      <c r="H11" s="155" t="s">
        <v>399</v>
      </c>
      <c r="I11" s="160" t="s">
        <v>186</v>
      </c>
      <c r="J11" s="207">
        <v>43398</v>
      </c>
      <c r="K11" s="160" t="s">
        <v>186</v>
      </c>
      <c r="L11" s="158">
        <v>43074</v>
      </c>
      <c r="M11" s="160" t="s">
        <v>186</v>
      </c>
      <c r="N11" s="160"/>
      <c r="O11" s="160" t="s">
        <v>186</v>
      </c>
      <c r="P11" s="160" t="s">
        <v>389</v>
      </c>
      <c r="Q11" s="158">
        <v>43143</v>
      </c>
      <c r="R11" s="160" t="s">
        <v>394</v>
      </c>
      <c r="S11" s="158">
        <v>43455</v>
      </c>
      <c r="T11" s="160" t="s">
        <v>186</v>
      </c>
      <c r="U11" s="160" t="s">
        <v>186</v>
      </c>
      <c r="V11" s="158">
        <v>43455</v>
      </c>
      <c r="W11" s="158">
        <v>43494</v>
      </c>
      <c r="X11" s="160" t="s">
        <v>186</v>
      </c>
      <c r="Y11" s="160"/>
      <c r="Z11" s="160"/>
      <c r="AA11" s="160"/>
      <c r="AB11" s="160"/>
      <c r="AC11" s="165"/>
      <c r="AD11" s="160" t="s">
        <v>423</v>
      </c>
    </row>
    <row r="12" spans="1:30" ht="38.25" x14ac:dyDescent="0.25">
      <c r="A12" s="182">
        <v>9</v>
      </c>
      <c r="B12" s="183" t="s">
        <v>17</v>
      </c>
      <c r="C12" s="184">
        <v>4</v>
      </c>
      <c r="D12" s="185">
        <v>156</v>
      </c>
      <c r="E12" s="185">
        <v>156</v>
      </c>
      <c r="F12" s="185"/>
      <c r="G12" s="185" t="s">
        <v>14</v>
      </c>
      <c r="H12" s="183" t="s">
        <v>13</v>
      </c>
      <c r="I12" s="186"/>
      <c r="J12" s="186"/>
      <c r="K12" s="187"/>
      <c r="L12" s="186"/>
      <c r="M12" s="187"/>
      <c r="N12" s="187"/>
      <c r="O12" s="186"/>
      <c r="P12" s="187"/>
      <c r="Q12" s="186"/>
      <c r="R12" s="186"/>
      <c r="S12" s="186"/>
      <c r="T12" s="186"/>
      <c r="U12" s="186"/>
      <c r="V12" s="186"/>
      <c r="W12" s="186"/>
      <c r="X12" s="186"/>
      <c r="Y12" s="186"/>
      <c r="Z12" s="186"/>
      <c r="AA12" s="186"/>
      <c r="AB12" s="186"/>
      <c r="AC12" s="201"/>
      <c r="AD12" s="188"/>
    </row>
    <row r="13" spans="1:30" ht="38.25" x14ac:dyDescent="0.25">
      <c r="A13" s="182">
        <v>10</v>
      </c>
      <c r="B13" s="183" t="s">
        <v>11</v>
      </c>
      <c r="C13" s="184">
        <v>4</v>
      </c>
      <c r="D13" s="185">
        <v>28</v>
      </c>
      <c r="E13" s="185">
        <v>8.4</v>
      </c>
      <c r="F13" s="185"/>
      <c r="G13" s="185" t="s">
        <v>14</v>
      </c>
      <c r="H13" s="183" t="s">
        <v>13</v>
      </c>
      <c r="I13" s="186"/>
      <c r="J13" s="186"/>
      <c r="K13" s="187"/>
      <c r="L13" s="186"/>
      <c r="M13" s="186"/>
      <c r="N13" s="186"/>
      <c r="O13" s="186"/>
      <c r="P13" s="187"/>
      <c r="Q13" s="186"/>
      <c r="R13" s="186"/>
      <c r="S13" s="186"/>
      <c r="T13" s="186"/>
      <c r="U13" s="186"/>
      <c r="V13" s="186"/>
      <c r="W13" s="186"/>
      <c r="X13" s="186"/>
      <c r="Y13" s="186"/>
      <c r="Z13" s="186"/>
      <c r="AA13" s="186"/>
      <c r="AB13" s="186"/>
      <c r="AC13" s="201"/>
      <c r="AD13" s="188"/>
    </row>
    <row r="14" spans="1:30" ht="38.25" x14ac:dyDescent="0.25">
      <c r="A14" s="182">
        <v>11</v>
      </c>
      <c r="B14" s="183" t="s">
        <v>11</v>
      </c>
      <c r="C14" s="184">
        <v>4</v>
      </c>
      <c r="D14" s="185">
        <v>20</v>
      </c>
      <c r="E14" s="185">
        <v>6</v>
      </c>
      <c r="F14" s="185"/>
      <c r="G14" s="185" t="s">
        <v>14</v>
      </c>
      <c r="H14" s="183" t="s">
        <v>13</v>
      </c>
      <c r="I14" s="186"/>
      <c r="J14" s="186"/>
      <c r="K14" s="187"/>
      <c r="L14" s="186"/>
      <c r="M14" s="186"/>
      <c r="N14" s="186"/>
      <c r="O14" s="186"/>
      <c r="P14" s="187"/>
      <c r="Q14" s="186"/>
      <c r="R14" s="186"/>
      <c r="S14" s="186"/>
      <c r="T14" s="186"/>
      <c r="U14" s="186"/>
      <c r="V14" s="186"/>
      <c r="W14" s="186"/>
      <c r="X14" s="186"/>
      <c r="Y14" s="186"/>
      <c r="Z14" s="186"/>
      <c r="AA14" s="186"/>
      <c r="AB14" s="186"/>
      <c r="AC14" s="201"/>
      <c r="AD14" s="188"/>
    </row>
    <row r="15" spans="1:30" ht="38.25" x14ac:dyDescent="0.25">
      <c r="A15" s="182">
        <v>12</v>
      </c>
      <c r="B15" s="183" t="s">
        <v>17</v>
      </c>
      <c r="C15" s="184">
        <v>4</v>
      </c>
      <c r="D15" s="185">
        <v>7</v>
      </c>
      <c r="E15" s="185">
        <v>7</v>
      </c>
      <c r="F15" s="185"/>
      <c r="G15" s="185" t="s">
        <v>14</v>
      </c>
      <c r="H15" s="183" t="s">
        <v>13</v>
      </c>
      <c r="I15" s="186"/>
      <c r="J15" s="186"/>
      <c r="K15" s="187"/>
      <c r="L15" s="186"/>
      <c r="M15" s="187"/>
      <c r="N15" s="187"/>
      <c r="O15" s="186"/>
      <c r="P15" s="187"/>
      <c r="Q15" s="186"/>
      <c r="R15" s="186"/>
      <c r="S15" s="186"/>
      <c r="T15" s="186"/>
      <c r="U15" s="186"/>
      <c r="V15" s="186"/>
      <c r="W15" s="186"/>
      <c r="X15" s="186"/>
      <c r="Y15" s="186"/>
      <c r="Z15" s="186"/>
      <c r="AA15" s="186"/>
      <c r="AB15" s="186"/>
      <c r="AC15" s="201"/>
      <c r="AD15" s="188"/>
    </row>
    <row r="16" spans="1:30" ht="38.25" x14ac:dyDescent="0.25">
      <c r="A16" s="64">
        <v>14</v>
      </c>
      <c r="B16" s="67" t="s">
        <v>11</v>
      </c>
      <c r="C16" s="146"/>
      <c r="D16" s="66">
        <v>35</v>
      </c>
      <c r="E16" s="66">
        <v>10.5</v>
      </c>
      <c r="F16" s="66"/>
      <c r="G16" s="67" t="s">
        <v>175</v>
      </c>
      <c r="H16" s="67" t="s">
        <v>13</v>
      </c>
      <c r="I16" s="68"/>
      <c r="J16" s="68"/>
      <c r="K16" s="81"/>
      <c r="L16" s="68"/>
      <c r="M16" s="68"/>
      <c r="N16" s="68"/>
      <c r="O16" s="68"/>
      <c r="P16" s="81"/>
      <c r="Q16" s="68"/>
      <c r="R16" s="68"/>
      <c r="S16" s="68"/>
      <c r="T16" s="68"/>
      <c r="U16" s="68"/>
      <c r="V16" s="68"/>
      <c r="W16" s="68"/>
      <c r="X16" s="68"/>
      <c r="Y16" s="68"/>
      <c r="Z16" s="68"/>
      <c r="AA16" s="68"/>
      <c r="AB16" s="68"/>
      <c r="AC16" s="134"/>
      <c r="AD16" s="138"/>
    </row>
    <row r="17" spans="1:30" ht="38.25" x14ac:dyDescent="0.25">
      <c r="A17" s="64">
        <v>15</v>
      </c>
      <c r="B17" s="67" t="s">
        <v>15</v>
      </c>
      <c r="C17" s="146"/>
      <c r="D17" s="66">
        <v>21</v>
      </c>
      <c r="E17" s="66">
        <v>21</v>
      </c>
      <c r="F17" s="66"/>
      <c r="G17" s="66" t="s">
        <v>12</v>
      </c>
      <c r="H17" s="67" t="s">
        <v>13</v>
      </c>
      <c r="I17" s="68"/>
      <c r="J17" s="68"/>
      <c r="K17" s="81"/>
      <c r="L17" s="68"/>
      <c r="M17" s="68"/>
      <c r="N17" s="68"/>
      <c r="O17" s="68"/>
      <c r="P17" s="81"/>
      <c r="Q17" s="68"/>
      <c r="R17" s="68"/>
      <c r="S17" s="68"/>
      <c r="T17" s="68"/>
      <c r="U17" s="68"/>
      <c r="V17" s="68"/>
      <c r="W17" s="68"/>
      <c r="X17" s="68"/>
      <c r="Y17" s="68"/>
      <c r="Z17" s="68"/>
      <c r="AA17" s="68"/>
      <c r="AB17" s="68"/>
      <c r="AC17" s="134"/>
      <c r="AD17" s="138"/>
    </row>
    <row r="18" spans="1:30" ht="38.25" x14ac:dyDescent="0.25">
      <c r="A18" s="64">
        <v>16</v>
      </c>
      <c r="B18" s="67" t="s">
        <v>11</v>
      </c>
      <c r="C18" s="146"/>
      <c r="D18" s="66">
        <v>26</v>
      </c>
      <c r="E18" s="66">
        <v>7.8</v>
      </c>
      <c r="F18" s="66"/>
      <c r="G18" s="66" t="s">
        <v>12</v>
      </c>
      <c r="H18" s="67" t="s">
        <v>13</v>
      </c>
      <c r="I18" s="68"/>
      <c r="J18" s="68"/>
      <c r="K18" s="81"/>
      <c r="L18" s="68"/>
      <c r="M18" s="68"/>
      <c r="N18" s="68"/>
      <c r="O18" s="68"/>
      <c r="P18" s="81"/>
      <c r="Q18" s="68"/>
      <c r="R18" s="68"/>
      <c r="S18" s="68"/>
      <c r="T18" s="68"/>
      <c r="U18" s="68"/>
      <c r="V18" s="68"/>
      <c r="W18" s="68"/>
      <c r="X18" s="68"/>
      <c r="Y18" s="68"/>
      <c r="Z18" s="68"/>
      <c r="AA18" s="68"/>
      <c r="AB18" s="68"/>
      <c r="AC18" s="134"/>
      <c r="AD18" s="138"/>
    </row>
    <row r="19" spans="1:30" ht="38.25" x14ac:dyDescent="0.25">
      <c r="A19" s="64">
        <v>17</v>
      </c>
      <c r="B19" s="67" t="s">
        <v>11</v>
      </c>
      <c r="C19" s="146"/>
      <c r="D19" s="66">
        <v>26</v>
      </c>
      <c r="E19" s="66">
        <v>7.8</v>
      </c>
      <c r="F19" s="66"/>
      <c r="G19" s="66" t="s">
        <v>12</v>
      </c>
      <c r="H19" s="67" t="s">
        <v>13</v>
      </c>
      <c r="I19" s="68"/>
      <c r="J19" s="68"/>
      <c r="K19" s="81"/>
      <c r="L19" s="68"/>
      <c r="M19" s="68"/>
      <c r="N19" s="68"/>
      <c r="O19" s="68"/>
      <c r="P19" s="81"/>
      <c r="Q19" s="68"/>
      <c r="R19" s="68"/>
      <c r="S19" s="68"/>
      <c r="T19" s="68"/>
      <c r="U19" s="68"/>
      <c r="V19" s="68"/>
      <c r="W19" s="68"/>
      <c r="X19" s="68"/>
      <c r="Y19" s="68"/>
      <c r="Z19" s="68"/>
      <c r="AA19" s="68"/>
      <c r="AB19" s="68"/>
      <c r="AC19" s="134"/>
      <c r="AD19" s="138"/>
    </row>
    <row r="20" spans="1:30" x14ac:dyDescent="0.25">
      <c r="A20" s="64">
        <v>18</v>
      </c>
      <c r="B20" s="67" t="s">
        <v>18</v>
      </c>
      <c r="C20" s="146"/>
      <c r="D20" s="66">
        <v>8</v>
      </c>
      <c r="E20" s="66">
        <v>8</v>
      </c>
      <c r="F20" s="66"/>
      <c r="G20" s="66" t="s">
        <v>12</v>
      </c>
      <c r="H20" s="67" t="s">
        <v>16</v>
      </c>
      <c r="I20" s="68"/>
      <c r="J20" s="68"/>
      <c r="K20" s="81"/>
      <c r="L20" s="68"/>
      <c r="M20" s="68"/>
      <c r="N20" s="68"/>
      <c r="O20" s="68"/>
      <c r="P20" s="81"/>
      <c r="Q20" s="68"/>
      <c r="R20" s="68"/>
      <c r="S20" s="68"/>
      <c r="T20" s="68"/>
      <c r="U20" s="68"/>
      <c r="V20" s="68"/>
      <c r="W20" s="68"/>
      <c r="X20" s="68"/>
      <c r="Y20" s="68"/>
      <c r="Z20" s="68"/>
      <c r="AA20" s="68"/>
      <c r="AB20" s="68"/>
      <c r="AC20" s="134"/>
      <c r="AD20" s="138"/>
    </row>
    <row r="21" spans="1:30" ht="38.25" x14ac:dyDescent="0.25">
      <c r="A21" s="64">
        <v>19</v>
      </c>
      <c r="B21" s="67" t="s">
        <v>11</v>
      </c>
      <c r="C21" s="146"/>
      <c r="D21" s="66">
        <v>64</v>
      </c>
      <c r="E21" s="66">
        <v>19.2</v>
      </c>
      <c r="F21" s="66"/>
      <c r="G21" s="66" t="s">
        <v>14</v>
      </c>
      <c r="H21" s="67" t="s">
        <v>13</v>
      </c>
      <c r="I21" s="68"/>
      <c r="J21" s="68"/>
      <c r="K21" s="81"/>
      <c r="L21" s="68"/>
      <c r="M21" s="68"/>
      <c r="N21" s="68"/>
      <c r="O21" s="68"/>
      <c r="P21" s="81"/>
      <c r="Q21" s="68"/>
      <c r="R21" s="68"/>
      <c r="S21" s="68"/>
      <c r="T21" s="68"/>
      <c r="U21" s="68"/>
      <c r="V21" s="68"/>
      <c r="W21" s="68"/>
      <c r="X21" s="68"/>
      <c r="Y21" s="68"/>
      <c r="Z21" s="68"/>
      <c r="AA21" s="68"/>
      <c r="AB21" s="68"/>
      <c r="AC21" s="134"/>
      <c r="AD21" s="138"/>
    </row>
    <row r="22" spans="1:30" ht="38.25" x14ac:dyDescent="0.25">
      <c r="A22" s="64">
        <v>20</v>
      </c>
      <c r="B22" s="67" t="s">
        <v>15</v>
      </c>
      <c r="C22" s="146"/>
      <c r="D22" s="66">
        <v>58</v>
      </c>
      <c r="E22" s="66">
        <v>58</v>
      </c>
      <c r="F22" s="66"/>
      <c r="G22" s="67" t="s">
        <v>175</v>
      </c>
      <c r="H22" s="67" t="s">
        <v>13</v>
      </c>
      <c r="I22" s="68"/>
      <c r="J22" s="68"/>
      <c r="K22" s="81"/>
      <c r="L22" s="68"/>
      <c r="M22" s="68"/>
      <c r="N22" s="68"/>
      <c r="O22" s="68"/>
      <c r="P22" s="81"/>
      <c r="Q22" s="68"/>
      <c r="R22" s="68"/>
      <c r="S22" s="68"/>
      <c r="T22" s="68"/>
      <c r="U22" s="68"/>
      <c r="V22" s="68"/>
      <c r="W22" s="68"/>
      <c r="X22" s="68"/>
      <c r="Y22" s="68"/>
      <c r="Z22" s="68"/>
      <c r="AA22" s="68"/>
      <c r="AB22" s="68"/>
      <c r="AC22" s="134"/>
      <c r="AD22" s="138"/>
    </row>
    <row r="23" spans="1:30" ht="38.25" x14ac:dyDescent="0.25">
      <c r="A23" s="64">
        <v>21</v>
      </c>
      <c r="B23" s="67" t="s">
        <v>11</v>
      </c>
      <c r="C23" s="146"/>
      <c r="D23" s="66">
        <v>27</v>
      </c>
      <c r="E23" s="66">
        <v>8.1</v>
      </c>
      <c r="F23" s="66"/>
      <c r="G23" s="66" t="s">
        <v>14</v>
      </c>
      <c r="H23" s="67" t="s">
        <v>13</v>
      </c>
      <c r="I23" s="68"/>
      <c r="J23" s="68"/>
      <c r="K23" s="81"/>
      <c r="L23" s="68"/>
      <c r="M23" s="68"/>
      <c r="N23" s="68"/>
      <c r="O23" s="68"/>
      <c r="P23" s="81"/>
      <c r="Q23" s="68"/>
      <c r="R23" s="68"/>
      <c r="S23" s="68"/>
      <c r="T23" s="68"/>
      <c r="U23" s="68"/>
      <c r="V23" s="68"/>
      <c r="W23" s="68"/>
      <c r="X23" s="68"/>
      <c r="Y23" s="68"/>
      <c r="Z23" s="68"/>
      <c r="AA23" s="68"/>
      <c r="AB23" s="68"/>
      <c r="AC23" s="134"/>
      <c r="AD23" s="138"/>
    </row>
    <row r="24" spans="1:30" ht="38.25" x14ac:dyDescent="0.25">
      <c r="A24" s="64">
        <v>22</v>
      </c>
      <c r="B24" s="67" t="s">
        <v>11</v>
      </c>
      <c r="C24" s="146"/>
      <c r="D24" s="66">
        <v>10</v>
      </c>
      <c r="E24" s="66">
        <v>3</v>
      </c>
      <c r="F24" s="66"/>
      <c r="G24" s="66" t="s">
        <v>14</v>
      </c>
      <c r="H24" s="67" t="s">
        <v>13</v>
      </c>
      <c r="I24" s="68"/>
      <c r="J24" s="68"/>
      <c r="K24" s="81"/>
      <c r="L24" s="68"/>
      <c r="M24" s="68"/>
      <c r="N24" s="68"/>
      <c r="O24" s="68"/>
      <c r="P24" s="81"/>
      <c r="Q24" s="68"/>
      <c r="R24" s="68"/>
      <c r="S24" s="68"/>
      <c r="T24" s="68"/>
      <c r="U24" s="68"/>
      <c r="V24" s="68"/>
      <c r="W24" s="68"/>
      <c r="X24" s="68"/>
      <c r="Y24" s="68"/>
      <c r="Z24" s="68"/>
      <c r="AA24" s="68"/>
      <c r="AB24" s="68"/>
      <c r="AC24" s="134"/>
      <c r="AD24" s="138"/>
    </row>
    <row r="25" spans="1:30" ht="38.25" x14ac:dyDescent="0.25">
      <c r="A25" s="64">
        <v>23</v>
      </c>
      <c r="B25" s="67" t="s">
        <v>11</v>
      </c>
      <c r="C25" s="146"/>
      <c r="D25" s="66">
        <v>21</v>
      </c>
      <c r="E25" s="66">
        <v>6.3</v>
      </c>
      <c r="F25" s="66"/>
      <c r="G25" s="66" t="s">
        <v>14</v>
      </c>
      <c r="H25" s="67" t="s">
        <v>13</v>
      </c>
      <c r="I25" s="68"/>
      <c r="J25" s="68"/>
      <c r="K25" s="81"/>
      <c r="L25" s="68"/>
      <c r="M25" s="68"/>
      <c r="N25" s="68"/>
      <c r="O25" s="68"/>
      <c r="P25" s="81"/>
      <c r="Q25" s="68"/>
      <c r="R25" s="68"/>
      <c r="S25" s="68"/>
      <c r="T25" s="68"/>
      <c r="U25" s="68"/>
      <c r="V25" s="68"/>
      <c r="W25" s="68"/>
      <c r="X25" s="68"/>
      <c r="Y25" s="68"/>
      <c r="Z25" s="68"/>
      <c r="AA25" s="68"/>
      <c r="AB25" s="68"/>
      <c r="AC25" s="134"/>
      <c r="AD25" s="138"/>
    </row>
    <row r="26" spans="1:30" ht="38.25" x14ac:dyDescent="0.25">
      <c r="A26" s="172">
        <v>24</v>
      </c>
      <c r="B26" s="173" t="s">
        <v>11</v>
      </c>
      <c r="C26" s="174">
        <v>2</v>
      </c>
      <c r="D26" s="175">
        <v>16</v>
      </c>
      <c r="E26" s="175">
        <v>4.8</v>
      </c>
      <c r="F26" s="208">
        <v>4.8</v>
      </c>
      <c r="G26" s="175" t="s">
        <v>14</v>
      </c>
      <c r="H26" s="173" t="s">
        <v>13</v>
      </c>
      <c r="I26" s="176">
        <v>43291</v>
      </c>
      <c r="J26" s="176">
        <v>43074</v>
      </c>
      <c r="K26" s="177"/>
      <c r="L26" s="176">
        <v>43074</v>
      </c>
      <c r="M26" s="178" t="s">
        <v>186</v>
      </c>
      <c r="N26" s="178"/>
      <c r="O26" s="178" t="s">
        <v>186</v>
      </c>
      <c r="P26" s="177" t="s">
        <v>388</v>
      </c>
      <c r="Q26" s="176">
        <v>43409</v>
      </c>
      <c r="R26" s="178" t="s">
        <v>394</v>
      </c>
      <c r="S26" s="176">
        <v>43530</v>
      </c>
      <c r="T26" s="176">
        <v>43524</v>
      </c>
      <c r="U26" s="176">
        <v>43524</v>
      </c>
      <c r="V26" s="176">
        <v>43531</v>
      </c>
      <c r="W26" s="176">
        <v>43529</v>
      </c>
      <c r="X26" s="178"/>
      <c r="Y26" s="178"/>
      <c r="Z26" s="178"/>
      <c r="AA26" s="178"/>
      <c r="AB26" s="178"/>
      <c r="AC26" s="223"/>
      <c r="AD26" s="226" t="s">
        <v>432</v>
      </c>
    </row>
    <row r="27" spans="1:30" ht="38.25" x14ac:dyDescent="0.25">
      <c r="A27" s="154">
        <v>26</v>
      </c>
      <c r="B27" s="155" t="s">
        <v>11</v>
      </c>
      <c r="C27" s="156">
        <v>1</v>
      </c>
      <c r="D27" s="157">
        <v>122</v>
      </c>
      <c r="E27" s="157">
        <v>36.6</v>
      </c>
      <c r="F27" s="161">
        <v>6.6</v>
      </c>
      <c r="G27" s="157" t="s">
        <v>12</v>
      </c>
      <c r="H27" s="155" t="s">
        <v>13</v>
      </c>
      <c r="I27" s="158">
        <v>43291</v>
      </c>
      <c r="J27" s="167">
        <v>43385</v>
      </c>
      <c r="K27" s="160" t="s">
        <v>186</v>
      </c>
      <c r="L27" s="160"/>
      <c r="M27" s="160" t="s">
        <v>186</v>
      </c>
      <c r="N27" s="160"/>
      <c r="O27" s="160" t="s">
        <v>186</v>
      </c>
      <c r="P27" s="159" t="s">
        <v>388</v>
      </c>
      <c r="Q27" s="158">
        <v>43409</v>
      </c>
      <c r="R27" s="160" t="s">
        <v>394</v>
      </c>
      <c r="S27" s="158">
        <v>43455</v>
      </c>
      <c r="T27" s="160" t="s">
        <v>186</v>
      </c>
      <c r="U27" s="160" t="s">
        <v>186</v>
      </c>
      <c r="V27" s="158">
        <v>43455</v>
      </c>
      <c r="W27" s="158">
        <v>43494</v>
      </c>
      <c r="X27" s="160" t="s">
        <v>186</v>
      </c>
      <c r="Y27" s="160"/>
      <c r="Z27" s="160"/>
      <c r="AA27" s="160"/>
      <c r="AB27" s="160"/>
      <c r="AC27" s="165"/>
      <c r="AD27" s="227" t="s">
        <v>433</v>
      </c>
    </row>
    <row r="28" spans="1:30" ht="38.25" x14ac:dyDescent="0.25">
      <c r="A28" s="172">
        <v>27</v>
      </c>
      <c r="B28" s="173" t="s">
        <v>11</v>
      </c>
      <c r="C28" s="174">
        <v>2</v>
      </c>
      <c r="D28" s="175">
        <v>55</v>
      </c>
      <c r="E28" s="175">
        <v>16.5</v>
      </c>
      <c r="F28" s="208">
        <v>10</v>
      </c>
      <c r="G28" s="175" t="s">
        <v>14</v>
      </c>
      <c r="H28" s="173" t="s">
        <v>13</v>
      </c>
      <c r="I28" s="176">
        <v>43291</v>
      </c>
      <c r="J28" s="179">
        <v>43390</v>
      </c>
      <c r="K28" s="177"/>
      <c r="L28" s="178"/>
      <c r="M28" s="178" t="s">
        <v>186</v>
      </c>
      <c r="N28" s="178"/>
      <c r="O28" s="178" t="s">
        <v>186</v>
      </c>
      <c r="P28" s="177" t="s">
        <v>388</v>
      </c>
      <c r="Q28" s="176">
        <v>43409</v>
      </c>
      <c r="R28" s="178" t="s">
        <v>394</v>
      </c>
      <c r="S28" s="176">
        <v>43530</v>
      </c>
      <c r="T28" s="176">
        <v>43524</v>
      </c>
      <c r="U28" s="176">
        <v>43524</v>
      </c>
      <c r="V28" s="176">
        <v>43531</v>
      </c>
      <c r="W28" s="176">
        <v>43529</v>
      </c>
      <c r="X28" s="178"/>
      <c r="Y28" s="178"/>
      <c r="Z28" s="178"/>
      <c r="AA28" s="178"/>
      <c r="AB28" s="178"/>
      <c r="AC28" s="223"/>
      <c r="AD28" s="228" t="s">
        <v>434</v>
      </c>
    </row>
    <row r="29" spans="1:30" ht="38.25" x14ac:dyDescent="0.25">
      <c r="A29" s="172">
        <v>28</v>
      </c>
      <c r="B29" s="173" t="s">
        <v>11</v>
      </c>
      <c r="C29" s="174">
        <v>2</v>
      </c>
      <c r="D29" s="175">
        <v>109</v>
      </c>
      <c r="E29" s="175">
        <v>32.700000000000003</v>
      </c>
      <c r="F29" s="208">
        <v>32</v>
      </c>
      <c r="G29" s="175" t="s">
        <v>14</v>
      </c>
      <c r="H29" s="173" t="s">
        <v>13</v>
      </c>
      <c r="I29" s="176">
        <v>43291</v>
      </c>
      <c r="J29" s="179">
        <v>43392</v>
      </c>
      <c r="K29" s="177"/>
      <c r="L29" s="178"/>
      <c r="M29" s="178" t="s">
        <v>186</v>
      </c>
      <c r="N29" s="178"/>
      <c r="O29" s="178" t="s">
        <v>186</v>
      </c>
      <c r="P29" s="177" t="s">
        <v>388</v>
      </c>
      <c r="Q29" s="176">
        <v>43409</v>
      </c>
      <c r="R29" s="178" t="s">
        <v>394</v>
      </c>
      <c r="S29" s="176">
        <v>43530</v>
      </c>
      <c r="T29" s="176">
        <v>43524</v>
      </c>
      <c r="U29" s="176">
        <v>43524</v>
      </c>
      <c r="V29" s="176">
        <v>43531</v>
      </c>
      <c r="W29" s="176">
        <v>43529</v>
      </c>
      <c r="X29" s="178"/>
      <c r="Y29" s="178"/>
      <c r="Z29" s="178"/>
      <c r="AA29" s="178"/>
      <c r="AB29" s="178"/>
      <c r="AC29" s="223"/>
      <c r="AD29" s="228" t="s">
        <v>435</v>
      </c>
    </row>
    <row r="30" spans="1:30" ht="38.25" x14ac:dyDescent="0.25">
      <c r="A30" s="182">
        <v>29</v>
      </c>
      <c r="B30" s="183" t="s">
        <v>11</v>
      </c>
      <c r="C30" s="184">
        <v>4</v>
      </c>
      <c r="D30" s="185">
        <v>164</v>
      </c>
      <c r="E30" s="185">
        <v>49.2</v>
      </c>
      <c r="F30" s="185"/>
      <c r="G30" s="185" t="s">
        <v>14</v>
      </c>
      <c r="H30" s="183" t="s">
        <v>13</v>
      </c>
      <c r="I30" s="186"/>
      <c r="J30" s="186"/>
      <c r="K30" s="187"/>
      <c r="L30" s="186"/>
      <c r="M30" s="186"/>
      <c r="N30" s="186"/>
      <c r="O30" s="186"/>
      <c r="P30" s="187"/>
      <c r="Q30" s="186"/>
      <c r="R30" s="186"/>
      <c r="S30" s="186"/>
      <c r="T30" s="186"/>
      <c r="U30" s="186"/>
      <c r="V30" s="186"/>
      <c r="W30" s="186"/>
      <c r="X30" s="186"/>
      <c r="Y30" s="186"/>
      <c r="Z30" s="186"/>
      <c r="AA30" s="186"/>
      <c r="AB30" s="186"/>
      <c r="AC30" s="201"/>
      <c r="AD30" s="188"/>
    </row>
    <row r="31" spans="1:30" x14ac:dyDescent="0.25">
      <c r="A31" s="189">
        <v>30</v>
      </c>
      <c r="B31" s="190" t="s">
        <v>11</v>
      </c>
      <c r="C31" s="191">
        <v>3</v>
      </c>
      <c r="D31" s="192">
        <v>14</v>
      </c>
      <c r="E31" s="192">
        <v>4.2</v>
      </c>
      <c r="F31" s="192"/>
      <c r="G31" s="192" t="s">
        <v>12</v>
      </c>
      <c r="H31" s="190" t="s">
        <v>399</v>
      </c>
      <c r="I31" s="193"/>
      <c r="J31" s="193"/>
      <c r="K31" s="194"/>
      <c r="L31" s="193"/>
      <c r="M31" s="193"/>
      <c r="N31" s="193"/>
      <c r="O31" s="193"/>
      <c r="P31" s="194"/>
      <c r="Q31" s="193"/>
      <c r="R31" s="193"/>
      <c r="S31" s="193"/>
      <c r="T31" s="193"/>
      <c r="U31" s="193"/>
      <c r="V31" s="193"/>
      <c r="W31" s="193"/>
      <c r="X31" s="193"/>
      <c r="Y31" s="193"/>
      <c r="Z31" s="193"/>
      <c r="AA31" s="193"/>
      <c r="AB31" s="193"/>
      <c r="AC31" s="197"/>
      <c r="AD31" s="195"/>
    </row>
    <row r="32" spans="1:30" x14ac:dyDescent="0.25">
      <c r="A32" s="189">
        <v>31</v>
      </c>
      <c r="B32" s="190" t="s">
        <v>11</v>
      </c>
      <c r="C32" s="191">
        <v>3</v>
      </c>
      <c r="D32" s="192">
        <v>73</v>
      </c>
      <c r="E32" s="192">
        <v>21.9</v>
      </c>
      <c r="F32" s="192"/>
      <c r="G32" s="192" t="s">
        <v>12</v>
      </c>
      <c r="H32" s="190" t="s">
        <v>399</v>
      </c>
      <c r="I32" s="193"/>
      <c r="J32" s="193"/>
      <c r="K32" s="194"/>
      <c r="L32" s="193"/>
      <c r="M32" s="193"/>
      <c r="N32" s="193"/>
      <c r="O32" s="193"/>
      <c r="P32" s="194"/>
      <c r="Q32" s="193"/>
      <c r="R32" s="193"/>
      <c r="S32" s="193"/>
      <c r="T32" s="193"/>
      <c r="U32" s="193"/>
      <c r="V32" s="193"/>
      <c r="W32" s="193"/>
      <c r="X32" s="193"/>
      <c r="Y32" s="193"/>
      <c r="Z32" s="193"/>
      <c r="AA32" s="193"/>
      <c r="AB32" s="193"/>
      <c r="AC32" s="197"/>
      <c r="AD32" s="195"/>
    </row>
    <row r="33" spans="1:30" x14ac:dyDescent="0.25">
      <c r="A33" s="64">
        <v>38</v>
      </c>
      <c r="B33" s="67" t="s">
        <v>165</v>
      </c>
      <c r="C33" s="146"/>
      <c r="D33" s="66">
        <v>747</v>
      </c>
      <c r="E33" s="66">
        <v>747</v>
      </c>
      <c r="F33" s="66"/>
      <c r="G33" s="66" t="s">
        <v>165</v>
      </c>
      <c r="H33" s="67" t="s">
        <v>400</v>
      </c>
      <c r="I33" s="68"/>
      <c r="J33" s="68"/>
      <c r="K33" s="81"/>
      <c r="L33" s="68"/>
      <c r="M33" s="81"/>
      <c r="N33" s="81"/>
      <c r="O33" s="68"/>
      <c r="P33" s="81"/>
      <c r="Q33" s="68"/>
      <c r="R33" s="68"/>
      <c r="S33" s="68"/>
      <c r="T33" s="68"/>
      <c r="U33" s="68"/>
      <c r="V33" s="68"/>
      <c r="W33" s="68"/>
      <c r="X33" s="68"/>
      <c r="Y33" s="68"/>
      <c r="Z33" s="68"/>
      <c r="AA33" s="68"/>
      <c r="AB33" s="68"/>
      <c r="AC33" s="134"/>
      <c r="AD33" s="138"/>
    </row>
    <row r="34" spans="1:30" ht="48" x14ac:dyDescent="0.25">
      <c r="A34" s="154">
        <v>39</v>
      </c>
      <c r="B34" s="155" t="s">
        <v>17</v>
      </c>
      <c r="C34" s="156">
        <v>1</v>
      </c>
      <c r="D34" s="157">
        <v>59</v>
      </c>
      <c r="E34" s="157">
        <v>59</v>
      </c>
      <c r="F34" s="161">
        <v>36</v>
      </c>
      <c r="G34" s="157" t="s">
        <v>12</v>
      </c>
      <c r="H34" s="164" t="s">
        <v>406</v>
      </c>
      <c r="I34" s="158">
        <v>43271</v>
      </c>
      <c r="J34" s="167">
        <v>43318</v>
      </c>
      <c r="K34" s="160" t="s">
        <v>186</v>
      </c>
      <c r="L34" s="167">
        <v>43375</v>
      </c>
      <c r="M34" s="207">
        <v>43375</v>
      </c>
      <c r="N34" s="159"/>
      <c r="O34" s="158">
        <v>43384</v>
      </c>
      <c r="P34" s="160" t="s">
        <v>389</v>
      </c>
      <c r="Q34" s="158">
        <v>43411</v>
      </c>
      <c r="R34" s="160" t="s">
        <v>394</v>
      </c>
      <c r="S34" s="158">
        <v>43455</v>
      </c>
      <c r="T34" s="160" t="s">
        <v>186</v>
      </c>
      <c r="U34" s="160" t="s">
        <v>186</v>
      </c>
      <c r="V34" s="158">
        <v>43455</v>
      </c>
      <c r="W34" s="158">
        <v>43494</v>
      </c>
      <c r="X34" s="160" t="s">
        <v>186</v>
      </c>
      <c r="Y34" s="160"/>
      <c r="Z34" s="160"/>
      <c r="AA34" s="160"/>
      <c r="AB34" s="160"/>
      <c r="AC34" s="165"/>
      <c r="AD34" s="163"/>
    </row>
    <row r="35" spans="1:30" ht="25.5" x14ac:dyDescent="0.25">
      <c r="A35" s="154">
        <v>40</v>
      </c>
      <c r="B35" s="155" t="s">
        <v>17</v>
      </c>
      <c r="C35" s="156">
        <v>1</v>
      </c>
      <c r="D35" s="157">
        <v>106</v>
      </c>
      <c r="E35" s="157">
        <v>106</v>
      </c>
      <c r="F35" s="157">
        <v>86</v>
      </c>
      <c r="G35" s="157" t="s">
        <v>12</v>
      </c>
      <c r="H35" s="164" t="s">
        <v>401</v>
      </c>
      <c r="I35" s="158">
        <v>43271</v>
      </c>
      <c r="J35" s="158">
        <v>43036</v>
      </c>
      <c r="K35" s="158">
        <v>43054</v>
      </c>
      <c r="L35" s="158">
        <v>43036</v>
      </c>
      <c r="M35" s="158">
        <v>43036</v>
      </c>
      <c r="N35" s="158"/>
      <c r="O35" s="158">
        <v>43388</v>
      </c>
      <c r="P35" s="160" t="s">
        <v>389</v>
      </c>
      <c r="Q35" s="158">
        <v>43145</v>
      </c>
      <c r="R35" s="160" t="s">
        <v>394</v>
      </c>
      <c r="S35" s="158">
        <v>43455</v>
      </c>
      <c r="T35" s="160" t="s">
        <v>186</v>
      </c>
      <c r="U35" s="160" t="s">
        <v>186</v>
      </c>
      <c r="V35" s="158">
        <v>43455</v>
      </c>
      <c r="W35" s="158">
        <v>43494</v>
      </c>
      <c r="X35" s="160" t="s">
        <v>186</v>
      </c>
      <c r="Y35" s="160"/>
      <c r="Z35" s="160"/>
      <c r="AA35" s="160"/>
      <c r="AB35" s="160"/>
      <c r="AC35" s="165"/>
      <c r="AD35" s="163" t="s">
        <v>426</v>
      </c>
    </row>
    <row r="36" spans="1:30" ht="24" x14ac:dyDescent="0.25">
      <c r="A36" s="154">
        <v>41</v>
      </c>
      <c r="B36" s="155" t="s">
        <v>18</v>
      </c>
      <c r="C36" s="156">
        <v>1</v>
      </c>
      <c r="D36" s="157">
        <v>29</v>
      </c>
      <c r="E36" s="157">
        <v>29</v>
      </c>
      <c r="F36" s="157">
        <v>22</v>
      </c>
      <c r="G36" s="157" t="s">
        <v>12</v>
      </c>
      <c r="H36" s="164" t="s">
        <v>401</v>
      </c>
      <c r="I36" s="158" t="s">
        <v>186</v>
      </c>
      <c r="J36" s="158">
        <v>43036</v>
      </c>
      <c r="K36" s="158">
        <v>43105</v>
      </c>
      <c r="L36" s="158">
        <v>43036</v>
      </c>
      <c r="M36" s="158">
        <v>43036</v>
      </c>
      <c r="N36" s="158"/>
      <c r="O36" s="160" t="s">
        <v>186</v>
      </c>
      <c r="P36" s="160" t="s">
        <v>390</v>
      </c>
      <c r="Q36" s="158">
        <v>43145</v>
      </c>
      <c r="R36" s="160" t="s">
        <v>394</v>
      </c>
      <c r="S36" s="158">
        <v>43455</v>
      </c>
      <c r="T36" s="160" t="s">
        <v>186</v>
      </c>
      <c r="U36" s="160" t="s">
        <v>186</v>
      </c>
      <c r="V36" s="158">
        <v>43455</v>
      </c>
      <c r="W36" s="158">
        <v>43494</v>
      </c>
      <c r="X36" s="160" t="s">
        <v>186</v>
      </c>
      <c r="Y36" s="160"/>
      <c r="Z36" s="160"/>
      <c r="AA36" s="160"/>
      <c r="AB36" s="160"/>
      <c r="AC36" s="165"/>
      <c r="AD36" s="163"/>
    </row>
    <row r="37" spans="1:30" x14ac:dyDescent="0.25">
      <c r="A37" s="154">
        <v>42</v>
      </c>
      <c r="B37" s="155" t="s">
        <v>11</v>
      </c>
      <c r="C37" s="156">
        <v>1</v>
      </c>
      <c r="D37" s="157">
        <v>19</v>
      </c>
      <c r="E37" s="157">
        <v>5.7</v>
      </c>
      <c r="F37" s="157">
        <v>5.6</v>
      </c>
      <c r="G37" s="157" t="s">
        <v>12</v>
      </c>
      <c r="H37" s="166" t="s">
        <v>399</v>
      </c>
      <c r="I37" s="158">
        <v>43271</v>
      </c>
      <c r="J37" s="167">
        <v>43307</v>
      </c>
      <c r="K37" s="160" t="s">
        <v>186</v>
      </c>
      <c r="L37" s="158">
        <v>43375</v>
      </c>
      <c r="M37" s="160" t="s">
        <v>186</v>
      </c>
      <c r="N37" s="160"/>
      <c r="O37" s="160" t="s">
        <v>186</v>
      </c>
      <c r="P37" s="159" t="s">
        <v>388</v>
      </c>
      <c r="Q37" s="158">
        <v>43405</v>
      </c>
      <c r="R37" s="160" t="s">
        <v>394</v>
      </c>
      <c r="S37" s="158">
        <v>43455</v>
      </c>
      <c r="T37" s="160" t="s">
        <v>186</v>
      </c>
      <c r="U37" s="160" t="s">
        <v>186</v>
      </c>
      <c r="V37" s="158">
        <v>43455</v>
      </c>
      <c r="W37" s="158">
        <v>43494</v>
      </c>
      <c r="X37" s="160" t="s">
        <v>186</v>
      </c>
      <c r="Y37" s="160"/>
      <c r="Z37" s="160"/>
      <c r="AA37" s="160"/>
      <c r="AB37" s="160"/>
      <c r="AC37" s="165"/>
      <c r="AD37" s="162" t="s">
        <v>396</v>
      </c>
    </row>
    <row r="38" spans="1:30" ht="38.25" x14ac:dyDescent="0.25">
      <c r="A38" s="189">
        <v>43</v>
      </c>
      <c r="B38" s="190" t="s">
        <v>17</v>
      </c>
      <c r="C38" s="191">
        <v>3</v>
      </c>
      <c r="D38" s="192">
        <v>42</v>
      </c>
      <c r="E38" s="192">
        <v>42</v>
      </c>
      <c r="F38" s="192"/>
      <c r="G38" s="192" t="s">
        <v>12</v>
      </c>
      <c r="H38" s="190" t="s">
        <v>13</v>
      </c>
      <c r="I38" s="196">
        <v>43291</v>
      </c>
      <c r="J38" s="193"/>
      <c r="K38" s="193"/>
      <c r="L38" s="193"/>
      <c r="M38" s="193"/>
      <c r="N38" s="193"/>
      <c r="O38" s="193"/>
      <c r="P38" s="193"/>
      <c r="Q38" s="193"/>
      <c r="R38" s="193"/>
      <c r="S38" s="193"/>
      <c r="T38" s="193"/>
      <c r="U38" s="193"/>
      <c r="V38" s="196"/>
      <c r="W38" s="193"/>
      <c r="X38" s="193"/>
      <c r="Y38" s="193"/>
      <c r="Z38" s="193"/>
      <c r="AA38" s="193"/>
      <c r="AB38" s="193"/>
      <c r="AC38" s="197"/>
      <c r="AD38" s="195"/>
    </row>
    <row r="39" spans="1:30" x14ac:dyDescent="0.25">
      <c r="A39" s="64">
        <v>44</v>
      </c>
      <c r="B39" s="67" t="s">
        <v>165</v>
      </c>
      <c r="C39" s="146"/>
      <c r="D39" s="66">
        <v>198</v>
      </c>
      <c r="E39" s="66">
        <v>198</v>
      </c>
      <c r="F39" s="66"/>
      <c r="G39" s="66" t="s">
        <v>165</v>
      </c>
      <c r="H39" s="67" t="s">
        <v>400</v>
      </c>
      <c r="I39" s="68"/>
      <c r="J39" s="68"/>
      <c r="K39" s="68"/>
      <c r="L39" s="68"/>
      <c r="M39" s="68"/>
      <c r="N39" s="68"/>
      <c r="O39" s="68"/>
      <c r="P39" s="68"/>
      <c r="Q39" s="68"/>
      <c r="R39" s="68"/>
      <c r="S39" s="68"/>
      <c r="T39" s="68"/>
      <c r="U39" s="68"/>
      <c r="V39" s="68"/>
      <c r="W39" s="68"/>
      <c r="X39" s="68"/>
      <c r="Y39" s="68"/>
      <c r="Z39" s="68"/>
      <c r="AA39" s="68"/>
      <c r="AB39" s="68"/>
      <c r="AC39" s="134"/>
      <c r="AD39" s="138"/>
    </row>
    <row r="40" spans="1:30" ht="25.5" x14ac:dyDescent="0.25">
      <c r="A40" s="154">
        <v>45</v>
      </c>
      <c r="B40" s="155" t="s">
        <v>17</v>
      </c>
      <c r="C40" s="156">
        <v>1</v>
      </c>
      <c r="D40" s="157">
        <v>131</v>
      </c>
      <c r="E40" s="157">
        <v>131</v>
      </c>
      <c r="F40" s="157">
        <v>118</v>
      </c>
      <c r="G40" s="155" t="s">
        <v>12</v>
      </c>
      <c r="H40" s="164" t="s">
        <v>401</v>
      </c>
      <c r="I40" s="158">
        <v>43271</v>
      </c>
      <c r="J40" s="167">
        <v>43291</v>
      </c>
      <c r="K40" s="167">
        <v>43304</v>
      </c>
      <c r="L40" s="158">
        <v>43406</v>
      </c>
      <c r="M40" s="160" t="s">
        <v>186</v>
      </c>
      <c r="N40" s="160"/>
      <c r="O40" s="158">
        <v>43409</v>
      </c>
      <c r="P40" s="160" t="s">
        <v>389</v>
      </c>
      <c r="Q40" s="158">
        <v>43411</v>
      </c>
      <c r="R40" s="160" t="s">
        <v>394</v>
      </c>
      <c r="S40" s="158">
        <v>43455</v>
      </c>
      <c r="T40" s="160" t="s">
        <v>186</v>
      </c>
      <c r="U40" s="160" t="s">
        <v>186</v>
      </c>
      <c r="V40" s="158">
        <v>43455</v>
      </c>
      <c r="W40" s="158">
        <v>43494</v>
      </c>
      <c r="X40" s="160" t="s">
        <v>186</v>
      </c>
      <c r="Y40" s="160"/>
      <c r="Z40" s="160"/>
      <c r="AA40" s="160"/>
      <c r="AB40" s="160"/>
      <c r="AC40" s="165"/>
      <c r="AD40" s="168" t="s">
        <v>410</v>
      </c>
    </row>
    <row r="41" spans="1:30" ht="25.5" x14ac:dyDescent="0.25">
      <c r="A41" s="154">
        <v>46</v>
      </c>
      <c r="B41" s="155" t="s">
        <v>19</v>
      </c>
      <c r="C41" s="156">
        <v>1</v>
      </c>
      <c r="D41" s="157">
        <v>12</v>
      </c>
      <c r="E41" s="157">
        <v>12</v>
      </c>
      <c r="F41" s="157">
        <v>5</v>
      </c>
      <c r="G41" s="157" t="s">
        <v>12</v>
      </c>
      <c r="H41" s="164" t="s">
        <v>401</v>
      </c>
      <c r="I41" s="158">
        <v>43271</v>
      </c>
      <c r="J41" s="158">
        <v>43036</v>
      </c>
      <c r="K41" s="158">
        <v>43105</v>
      </c>
      <c r="L41" s="158">
        <v>43036</v>
      </c>
      <c r="M41" s="158">
        <v>43036</v>
      </c>
      <c r="N41" s="158">
        <v>43343</v>
      </c>
      <c r="O41" s="158">
        <v>43350</v>
      </c>
      <c r="P41" s="160" t="s">
        <v>389</v>
      </c>
      <c r="Q41" s="158">
        <v>43145</v>
      </c>
      <c r="R41" s="160" t="s">
        <v>394</v>
      </c>
      <c r="S41" s="158">
        <v>43455</v>
      </c>
      <c r="T41" s="160" t="s">
        <v>186</v>
      </c>
      <c r="U41" s="160" t="s">
        <v>186</v>
      </c>
      <c r="V41" s="158">
        <v>43455</v>
      </c>
      <c r="W41" s="158">
        <v>43494</v>
      </c>
      <c r="X41" s="160" t="s">
        <v>186</v>
      </c>
      <c r="Y41" s="160"/>
      <c r="Z41" s="160"/>
      <c r="AA41" s="160"/>
      <c r="AB41" s="160"/>
      <c r="AC41" s="165"/>
      <c r="AD41" s="160" t="s">
        <v>413</v>
      </c>
    </row>
    <row r="42" spans="1:30" ht="25.5" x14ac:dyDescent="0.25">
      <c r="A42" s="189">
        <v>47</v>
      </c>
      <c r="B42" s="190" t="s">
        <v>17</v>
      </c>
      <c r="C42" s="191">
        <v>3</v>
      </c>
      <c r="D42" s="192">
        <v>20</v>
      </c>
      <c r="E42" s="192">
        <v>20</v>
      </c>
      <c r="F42" s="192"/>
      <c r="G42" s="192" t="s">
        <v>12</v>
      </c>
      <c r="H42" s="198" t="s">
        <v>399</v>
      </c>
      <c r="I42" s="196">
        <v>43291</v>
      </c>
      <c r="J42" s="196"/>
      <c r="K42" s="196"/>
      <c r="L42" s="196"/>
      <c r="M42" s="196"/>
      <c r="N42" s="196"/>
      <c r="O42" s="193"/>
      <c r="P42" s="193"/>
      <c r="Q42" s="193"/>
      <c r="R42" s="193"/>
      <c r="S42" s="193"/>
      <c r="T42" s="193"/>
      <c r="U42" s="193"/>
      <c r="V42" s="196"/>
      <c r="W42" s="193"/>
      <c r="X42" s="193"/>
      <c r="Y42" s="193"/>
      <c r="Z42" s="193"/>
      <c r="AA42" s="193"/>
      <c r="AB42" s="193"/>
      <c r="AC42" s="197"/>
      <c r="AD42" s="195"/>
    </row>
    <row r="43" spans="1:30" ht="25.5" x14ac:dyDescent="0.25">
      <c r="A43" s="189">
        <v>48</v>
      </c>
      <c r="B43" s="190" t="s">
        <v>19</v>
      </c>
      <c r="C43" s="191">
        <v>3</v>
      </c>
      <c r="D43" s="192">
        <v>75</v>
      </c>
      <c r="E43" s="192">
        <v>75</v>
      </c>
      <c r="F43" s="192"/>
      <c r="G43" s="190" t="s">
        <v>12</v>
      </c>
      <c r="H43" s="198" t="s">
        <v>399</v>
      </c>
      <c r="I43" s="196">
        <v>43291</v>
      </c>
      <c r="J43" s="193"/>
      <c r="K43" s="193"/>
      <c r="L43" s="193"/>
      <c r="M43" s="193"/>
      <c r="N43" s="193"/>
      <c r="O43" s="193"/>
      <c r="P43" s="193"/>
      <c r="Q43" s="193"/>
      <c r="R43" s="193"/>
      <c r="S43" s="193"/>
      <c r="T43" s="193"/>
      <c r="U43" s="193"/>
      <c r="V43" s="196"/>
      <c r="W43" s="193"/>
      <c r="X43" s="193"/>
      <c r="Y43" s="193"/>
      <c r="Z43" s="193"/>
      <c r="AA43" s="193"/>
      <c r="AB43" s="193"/>
      <c r="AC43" s="197"/>
      <c r="AD43" s="195"/>
    </row>
    <row r="44" spans="1:30" ht="25.5" x14ac:dyDescent="0.25">
      <c r="A44" s="189">
        <v>49</v>
      </c>
      <c r="B44" s="190" t="s">
        <v>19</v>
      </c>
      <c r="C44" s="191">
        <v>3</v>
      </c>
      <c r="D44" s="192">
        <v>47</v>
      </c>
      <c r="E44" s="192">
        <v>47</v>
      </c>
      <c r="F44" s="192"/>
      <c r="G44" s="190" t="s">
        <v>12</v>
      </c>
      <c r="H44" s="198" t="s">
        <v>399</v>
      </c>
      <c r="I44" s="196">
        <v>43291</v>
      </c>
      <c r="J44" s="193"/>
      <c r="K44" s="193"/>
      <c r="L44" s="193"/>
      <c r="M44" s="193"/>
      <c r="N44" s="193"/>
      <c r="O44" s="193"/>
      <c r="P44" s="193"/>
      <c r="Q44" s="193"/>
      <c r="R44" s="193"/>
      <c r="S44" s="193"/>
      <c r="T44" s="193"/>
      <c r="U44" s="193"/>
      <c r="V44" s="196"/>
      <c r="W44" s="193"/>
      <c r="X44" s="193"/>
      <c r="Y44" s="193"/>
      <c r="Z44" s="193"/>
      <c r="AA44" s="193"/>
      <c r="AB44" s="193"/>
      <c r="AC44" s="197"/>
      <c r="AD44" s="195"/>
    </row>
    <row r="45" spans="1:30" ht="25.5" x14ac:dyDescent="0.25">
      <c r="A45" s="169">
        <v>50</v>
      </c>
      <c r="B45" s="155" t="s">
        <v>19</v>
      </c>
      <c r="C45" s="156">
        <v>1</v>
      </c>
      <c r="D45" s="157">
        <v>7</v>
      </c>
      <c r="E45" s="157">
        <v>7</v>
      </c>
      <c r="F45" s="157">
        <v>6</v>
      </c>
      <c r="G45" s="157" t="s">
        <v>12</v>
      </c>
      <c r="H45" s="155" t="s">
        <v>399</v>
      </c>
      <c r="I45" s="158">
        <v>43271</v>
      </c>
      <c r="J45" s="158">
        <v>43025</v>
      </c>
      <c r="K45" s="158">
        <v>43109</v>
      </c>
      <c r="L45" s="167">
        <v>43313</v>
      </c>
      <c r="M45" s="167">
        <v>43313</v>
      </c>
      <c r="N45" s="158">
        <v>43321</v>
      </c>
      <c r="O45" s="158">
        <v>43347</v>
      </c>
      <c r="P45" s="160" t="s">
        <v>389</v>
      </c>
      <c r="Q45" s="158">
        <v>43411</v>
      </c>
      <c r="R45" s="160" t="s">
        <v>394</v>
      </c>
      <c r="S45" s="158">
        <v>43455</v>
      </c>
      <c r="T45" s="160" t="s">
        <v>186</v>
      </c>
      <c r="U45" s="160" t="s">
        <v>186</v>
      </c>
      <c r="V45" s="158">
        <v>43455</v>
      </c>
      <c r="W45" s="158">
        <v>43494</v>
      </c>
      <c r="X45" s="160" t="s">
        <v>186</v>
      </c>
      <c r="Y45" s="160"/>
      <c r="Z45" s="160"/>
      <c r="AA45" s="160"/>
      <c r="AB45" s="160"/>
      <c r="AC45" s="165"/>
      <c r="AD45" s="163"/>
    </row>
    <row r="46" spans="1:30" ht="25.5" x14ac:dyDescent="0.25">
      <c r="A46" s="154">
        <v>51</v>
      </c>
      <c r="B46" s="155" t="s">
        <v>19</v>
      </c>
      <c r="C46" s="156">
        <v>1</v>
      </c>
      <c r="D46" s="157">
        <v>89</v>
      </c>
      <c r="E46" s="157">
        <v>89</v>
      </c>
      <c r="F46" s="157">
        <v>79</v>
      </c>
      <c r="G46" s="157" t="s">
        <v>12</v>
      </c>
      <c r="H46" s="155" t="s">
        <v>399</v>
      </c>
      <c r="I46" s="158">
        <v>43271</v>
      </c>
      <c r="J46" s="158">
        <v>43025</v>
      </c>
      <c r="K46" s="158">
        <v>43140</v>
      </c>
      <c r="L46" s="167">
        <v>43313</v>
      </c>
      <c r="M46" s="167">
        <v>43313</v>
      </c>
      <c r="N46" s="160"/>
      <c r="O46" s="158">
        <v>43341</v>
      </c>
      <c r="P46" s="160" t="s">
        <v>389</v>
      </c>
      <c r="Q46" s="158">
        <v>43411</v>
      </c>
      <c r="R46" s="160" t="s">
        <v>394</v>
      </c>
      <c r="S46" s="158">
        <v>43455</v>
      </c>
      <c r="T46" s="160" t="s">
        <v>186</v>
      </c>
      <c r="U46" s="160" t="s">
        <v>186</v>
      </c>
      <c r="V46" s="158">
        <v>43455</v>
      </c>
      <c r="W46" s="158">
        <v>43494</v>
      </c>
      <c r="X46" s="160" t="s">
        <v>186</v>
      </c>
      <c r="Y46" s="160"/>
      <c r="Z46" s="160"/>
      <c r="AA46" s="160"/>
      <c r="AB46" s="160"/>
      <c r="AC46" s="165"/>
      <c r="AD46" s="160" t="s">
        <v>413</v>
      </c>
    </row>
    <row r="47" spans="1:30" ht="38.25" x14ac:dyDescent="0.25">
      <c r="A47" s="64">
        <v>52</v>
      </c>
      <c r="B47" s="67" t="s">
        <v>19</v>
      </c>
      <c r="C47" s="146"/>
      <c r="D47" s="66">
        <v>8</v>
      </c>
      <c r="E47" s="66">
        <v>8</v>
      </c>
      <c r="F47" s="66"/>
      <c r="G47" s="66" t="s">
        <v>14</v>
      </c>
      <c r="H47" s="67" t="s">
        <v>13</v>
      </c>
      <c r="I47" s="68"/>
      <c r="J47" s="68"/>
      <c r="K47" s="68"/>
      <c r="L47" s="68"/>
      <c r="M47" s="68"/>
      <c r="N47" s="68"/>
      <c r="O47" s="68"/>
      <c r="P47" s="68"/>
      <c r="Q47" s="68"/>
      <c r="R47" s="68"/>
      <c r="S47" s="68"/>
      <c r="T47" s="68"/>
      <c r="U47" s="68"/>
      <c r="V47" s="68"/>
      <c r="W47" s="68"/>
      <c r="X47" s="68"/>
      <c r="Y47" s="68"/>
      <c r="Z47" s="68"/>
      <c r="AA47" s="68"/>
      <c r="AB47" s="68"/>
      <c r="AC47" s="134"/>
      <c r="AD47" s="138"/>
    </row>
    <row r="48" spans="1:30" ht="38.25" x14ac:dyDescent="0.25">
      <c r="A48" s="64">
        <v>53</v>
      </c>
      <c r="B48" s="67" t="s">
        <v>15</v>
      </c>
      <c r="C48" s="146"/>
      <c r="D48" s="66">
        <v>16</v>
      </c>
      <c r="E48" s="66">
        <v>16</v>
      </c>
      <c r="F48" s="66"/>
      <c r="G48" s="66" t="s">
        <v>14</v>
      </c>
      <c r="H48" s="67" t="s">
        <v>13</v>
      </c>
      <c r="I48" s="68"/>
      <c r="J48" s="68"/>
      <c r="K48" s="68"/>
      <c r="L48" s="68"/>
      <c r="M48" s="68"/>
      <c r="N48" s="68"/>
      <c r="O48" s="68"/>
      <c r="P48" s="68"/>
      <c r="Q48" s="68"/>
      <c r="R48" s="68"/>
      <c r="S48" s="68"/>
      <c r="T48" s="68"/>
      <c r="U48" s="68"/>
      <c r="V48" s="68"/>
      <c r="W48" s="68"/>
      <c r="X48" s="68"/>
      <c r="Y48" s="68"/>
      <c r="Z48" s="68"/>
      <c r="AA48" s="68"/>
      <c r="AB48" s="68"/>
      <c r="AC48" s="134"/>
      <c r="AD48" s="138"/>
    </row>
    <row r="49" spans="1:30" ht="38.25" x14ac:dyDescent="0.25">
      <c r="A49" s="64">
        <v>54</v>
      </c>
      <c r="B49" s="67" t="s">
        <v>166</v>
      </c>
      <c r="C49" s="146"/>
      <c r="D49" s="66">
        <v>18</v>
      </c>
      <c r="E49" s="66">
        <v>18</v>
      </c>
      <c r="F49" s="66"/>
      <c r="G49" s="67" t="s">
        <v>175</v>
      </c>
      <c r="H49" s="67" t="s">
        <v>13</v>
      </c>
      <c r="I49" s="68"/>
      <c r="J49" s="68"/>
      <c r="K49" s="68"/>
      <c r="L49" s="68"/>
      <c r="M49" s="68"/>
      <c r="N49" s="68"/>
      <c r="O49" s="68"/>
      <c r="P49" s="68"/>
      <c r="Q49" s="68"/>
      <c r="R49" s="68"/>
      <c r="S49" s="68"/>
      <c r="T49" s="68"/>
      <c r="U49" s="68"/>
      <c r="V49" s="68"/>
      <c r="W49" s="68"/>
      <c r="X49" s="68"/>
      <c r="Y49" s="68"/>
      <c r="Z49" s="68"/>
      <c r="AA49" s="68"/>
      <c r="AB49" s="68"/>
      <c r="AC49" s="134"/>
      <c r="AD49" s="138"/>
    </row>
    <row r="50" spans="1:30" ht="38.25" x14ac:dyDescent="0.25">
      <c r="A50" s="64">
        <v>55</v>
      </c>
      <c r="B50" s="67" t="s">
        <v>17</v>
      </c>
      <c r="C50" s="146"/>
      <c r="D50" s="66">
        <v>5</v>
      </c>
      <c r="E50" s="66">
        <v>5</v>
      </c>
      <c r="F50" s="66"/>
      <c r="G50" s="66" t="s">
        <v>14</v>
      </c>
      <c r="H50" s="67" t="s">
        <v>13</v>
      </c>
      <c r="I50" s="68"/>
      <c r="J50" s="68"/>
      <c r="K50" s="68"/>
      <c r="L50" s="68"/>
      <c r="M50" s="68"/>
      <c r="N50" s="68"/>
      <c r="O50" s="68"/>
      <c r="P50" s="68"/>
      <c r="Q50" s="68"/>
      <c r="R50" s="68"/>
      <c r="S50" s="68"/>
      <c r="T50" s="68"/>
      <c r="U50" s="68"/>
      <c r="V50" s="68"/>
      <c r="W50" s="68"/>
      <c r="X50" s="68"/>
      <c r="Y50" s="68"/>
      <c r="Z50" s="68"/>
      <c r="AA50" s="68"/>
      <c r="AB50" s="68"/>
      <c r="AC50" s="134"/>
      <c r="AD50" s="138"/>
    </row>
    <row r="51" spans="1:30" ht="38.25" x14ac:dyDescent="0.25">
      <c r="A51" s="64">
        <v>58</v>
      </c>
      <c r="B51" s="67" t="s">
        <v>11</v>
      </c>
      <c r="C51" s="146"/>
      <c r="D51" s="66">
        <v>26</v>
      </c>
      <c r="E51" s="66">
        <v>7.8</v>
      </c>
      <c r="F51" s="66"/>
      <c r="G51" s="66" t="s">
        <v>14</v>
      </c>
      <c r="H51" s="67" t="s">
        <v>13</v>
      </c>
      <c r="I51" s="68"/>
      <c r="J51" s="68"/>
      <c r="K51" s="68"/>
      <c r="L51" s="68"/>
      <c r="M51" s="68"/>
      <c r="N51" s="68"/>
      <c r="O51" s="68"/>
      <c r="P51" s="68"/>
      <c r="Q51" s="68"/>
      <c r="R51" s="68"/>
      <c r="S51" s="68"/>
      <c r="T51" s="68"/>
      <c r="U51" s="68"/>
      <c r="V51" s="68"/>
      <c r="W51" s="68"/>
      <c r="X51" s="68"/>
      <c r="Y51" s="68"/>
      <c r="Z51" s="68"/>
      <c r="AA51" s="68"/>
      <c r="AB51" s="68"/>
      <c r="AC51" s="134"/>
      <c r="AD51" s="138"/>
    </row>
    <row r="52" spans="1:30" ht="38.25" x14ac:dyDescent="0.25">
      <c r="A52" s="64">
        <v>59</v>
      </c>
      <c r="B52" s="67" t="s">
        <v>17</v>
      </c>
      <c r="C52" s="146"/>
      <c r="D52" s="66">
        <v>14</v>
      </c>
      <c r="E52" s="66">
        <v>14</v>
      </c>
      <c r="F52" s="66"/>
      <c r="G52" s="66" t="s">
        <v>12</v>
      </c>
      <c r="H52" s="67" t="s">
        <v>13</v>
      </c>
      <c r="I52" s="68"/>
      <c r="J52" s="68"/>
      <c r="K52" s="68"/>
      <c r="L52" s="68"/>
      <c r="M52" s="68"/>
      <c r="N52" s="68"/>
      <c r="O52" s="68"/>
      <c r="P52" s="68"/>
      <c r="Q52" s="68"/>
      <c r="R52" s="68"/>
      <c r="S52" s="68"/>
      <c r="T52" s="68"/>
      <c r="U52" s="68"/>
      <c r="V52" s="68"/>
      <c r="W52" s="68"/>
      <c r="X52" s="68"/>
      <c r="Y52" s="68"/>
      <c r="Z52" s="68"/>
      <c r="AA52" s="68"/>
      <c r="AB52" s="68"/>
      <c r="AC52" s="134"/>
      <c r="AD52" s="138"/>
    </row>
    <row r="53" spans="1:30" ht="38.25" x14ac:dyDescent="0.25">
      <c r="A53" s="64">
        <v>60</v>
      </c>
      <c r="B53" s="67" t="s">
        <v>17</v>
      </c>
      <c r="C53" s="146"/>
      <c r="D53" s="66">
        <v>5</v>
      </c>
      <c r="E53" s="66">
        <v>5</v>
      </c>
      <c r="F53" s="66"/>
      <c r="G53" s="66" t="s">
        <v>12</v>
      </c>
      <c r="H53" s="67" t="s">
        <v>13</v>
      </c>
      <c r="I53" s="68"/>
      <c r="J53" s="68"/>
      <c r="K53" s="68"/>
      <c r="L53" s="68"/>
      <c r="M53" s="68"/>
      <c r="N53" s="68"/>
      <c r="O53" s="68"/>
      <c r="P53" s="68"/>
      <c r="Q53" s="68"/>
      <c r="R53" s="68"/>
      <c r="S53" s="68"/>
      <c r="T53" s="68"/>
      <c r="U53" s="68"/>
      <c r="V53" s="68"/>
      <c r="W53" s="68"/>
      <c r="X53" s="68"/>
      <c r="Y53" s="68"/>
      <c r="Z53" s="68"/>
      <c r="AA53" s="68"/>
      <c r="AB53" s="68"/>
      <c r="AC53" s="134"/>
      <c r="AD53" s="138"/>
    </row>
    <row r="54" spans="1:30" ht="38.25" x14ac:dyDescent="0.25">
      <c r="A54" s="64">
        <v>61</v>
      </c>
      <c r="B54" s="67" t="s">
        <v>15</v>
      </c>
      <c r="C54" s="146"/>
      <c r="D54" s="66">
        <v>7</v>
      </c>
      <c r="E54" s="66">
        <v>7</v>
      </c>
      <c r="F54" s="66"/>
      <c r="G54" s="66" t="s">
        <v>14</v>
      </c>
      <c r="H54" s="67" t="s">
        <v>13</v>
      </c>
      <c r="I54" s="68"/>
      <c r="J54" s="68"/>
      <c r="K54" s="68"/>
      <c r="L54" s="68"/>
      <c r="M54" s="68"/>
      <c r="N54" s="68"/>
      <c r="O54" s="68"/>
      <c r="P54" s="68"/>
      <c r="Q54" s="68"/>
      <c r="R54" s="68"/>
      <c r="S54" s="68"/>
      <c r="T54" s="68"/>
      <c r="U54" s="68"/>
      <c r="V54" s="68"/>
      <c r="W54" s="68"/>
      <c r="X54" s="68"/>
      <c r="Y54" s="68"/>
      <c r="Z54" s="68"/>
      <c r="AA54" s="68"/>
      <c r="AB54" s="68"/>
      <c r="AC54" s="134"/>
      <c r="AD54" s="138"/>
    </row>
    <row r="55" spans="1:30" ht="25.5" x14ac:dyDescent="0.25">
      <c r="A55" s="154">
        <v>63</v>
      </c>
      <c r="B55" s="155" t="s">
        <v>19</v>
      </c>
      <c r="C55" s="156">
        <v>1</v>
      </c>
      <c r="D55" s="157">
        <v>5</v>
      </c>
      <c r="E55" s="157">
        <v>5</v>
      </c>
      <c r="F55" s="157">
        <v>2</v>
      </c>
      <c r="G55" s="157" t="s">
        <v>12</v>
      </c>
      <c r="H55" s="155" t="s">
        <v>399</v>
      </c>
      <c r="I55" s="158">
        <v>43271</v>
      </c>
      <c r="J55" s="158">
        <v>43341</v>
      </c>
      <c r="K55" s="160" t="s">
        <v>186</v>
      </c>
      <c r="L55" s="158">
        <v>43406</v>
      </c>
      <c r="M55" s="160" t="s">
        <v>186</v>
      </c>
      <c r="N55" s="160"/>
      <c r="O55" s="160" t="s">
        <v>186</v>
      </c>
      <c r="P55" s="160" t="s">
        <v>389</v>
      </c>
      <c r="Q55" s="158">
        <v>43411</v>
      </c>
      <c r="R55" s="160" t="s">
        <v>394</v>
      </c>
      <c r="S55" s="158">
        <v>43455</v>
      </c>
      <c r="T55" s="160" t="s">
        <v>186</v>
      </c>
      <c r="U55" s="160" t="s">
        <v>186</v>
      </c>
      <c r="V55" s="158">
        <v>43455</v>
      </c>
      <c r="W55" s="158">
        <v>43494</v>
      </c>
      <c r="X55" s="160" t="s">
        <v>186</v>
      </c>
      <c r="Y55" s="160"/>
      <c r="Z55" s="160"/>
      <c r="AA55" s="160"/>
      <c r="AB55" s="160"/>
      <c r="AC55" s="165"/>
      <c r="AD55" s="163"/>
    </row>
    <row r="56" spans="1:30" ht="38.25" x14ac:dyDescent="0.25">
      <c r="A56" s="64">
        <v>67</v>
      </c>
      <c r="B56" s="67" t="s">
        <v>15</v>
      </c>
      <c r="C56" s="146"/>
      <c r="D56" s="66">
        <v>13</v>
      </c>
      <c r="E56" s="66">
        <v>13</v>
      </c>
      <c r="F56" s="66"/>
      <c r="G56" s="66" t="s">
        <v>14</v>
      </c>
      <c r="H56" s="67" t="s">
        <v>13</v>
      </c>
      <c r="I56" s="68"/>
      <c r="J56" s="68"/>
      <c r="K56" s="68"/>
      <c r="L56" s="68"/>
      <c r="M56" s="68"/>
      <c r="N56" s="68"/>
      <c r="O56" s="68"/>
      <c r="P56" s="68"/>
      <c r="Q56" s="68"/>
      <c r="R56" s="68"/>
      <c r="S56" s="68"/>
      <c r="T56" s="68"/>
      <c r="U56" s="68"/>
      <c r="V56" s="68"/>
      <c r="W56" s="68"/>
      <c r="X56" s="68"/>
      <c r="Y56" s="68"/>
      <c r="Z56" s="68"/>
      <c r="AA56" s="68"/>
      <c r="AB56" s="68"/>
      <c r="AC56" s="134"/>
      <c r="AD56" s="138"/>
    </row>
    <row r="57" spans="1:30" ht="25.5" x14ac:dyDescent="0.25">
      <c r="A57" s="189">
        <v>68</v>
      </c>
      <c r="B57" s="190" t="s">
        <v>17</v>
      </c>
      <c r="C57" s="191">
        <v>3</v>
      </c>
      <c r="D57" s="192">
        <v>10</v>
      </c>
      <c r="E57" s="192">
        <v>10</v>
      </c>
      <c r="F57" s="192"/>
      <c r="G57" s="192" t="s">
        <v>12</v>
      </c>
      <c r="H57" s="190" t="s">
        <v>399</v>
      </c>
      <c r="I57" s="196">
        <v>43291</v>
      </c>
      <c r="J57" s="193"/>
      <c r="K57" s="193"/>
      <c r="L57" s="193"/>
      <c r="M57" s="193"/>
      <c r="N57" s="193"/>
      <c r="O57" s="193"/>
      <c r="P57" s="193"/>
      <c r="Q57" s="193"/>
      <c r="R57" s="193"/>
      <c r="S57" s="193"/>
      <c r="T57" s="193"/>
      <c r="U57" s="193"/>
      <c r="V57" s="193"/>
      <c r="W57" s="193"/>
      <c r="X57" s="193"/>
      <c r="Y57" s="193"/>
      <c r="Z57" s="193"/>
      <c r="AA57" s="193"/>
      <c r="AB57" s="193"/>
      <c r="AC57" s="197"/>
      <c r="AD57" s="199" t="s">
        <v>408</v>
      </c>
    </row>
    <row r="58" spans="1:30" ht="25.5" x14ac:dyDescent="0.25">
      <c r="A58" s="189">
        <v>73</v>
      </c>
      <c r="B58" s="190" t="s">
        <v>19</v>
      </c>
      <c r="C58" s="191">
        <v>3</v>
      </c>
      <c r="D58" s="192">
        <v>76</v>
      </c>
      <c r="E58" s="192">
        <v>76</v>
      </c>
      <c r="F58" s="192"/>
      <c r="G58" s="190" t="s">
        <v>12</v>
      </c>
      <c r="H58" s="198" t="s">
        <v>399</v>
      </c>
      <c r="I58" s="196">
        <v>43291</v>
      </c>
      <c r="J58" s="193"/>
      <c r="K58" s="193"/>
      <c r="L58" s="193"/>
      <c r="M58" s="193"/>
      <c r="N58" s="193"/>
      <c r="O58" s="193"/>
      <c r="P58" s="193"/>
      <c r="Q58" s="193"/>
      <c r="R58" s="193"/>
      <c r="S58" s="193"/>
      <c r="T58" s="193"/>
      <c r="U58" s="193"/>
      <c r="V58" s="193"/>
      <c r="W58" s="193"/>
      <c r="X58" s="193"/>
      <c r="Y58" s="193"/>
      <c r="Z58" s="193"/>
      <c r="AA58" s="193"/>
      <c r="AB58" s="193"/>
      <c r="AC58" s="197"/>
      <c r="AD58" s="195"/>
    </row>
    <row r="59" spans="1:30" ht="38.25" x14ac:dyDescent="0.25">
      <c r="A59" s="154">
        <v>74</v>
      </c>
      <c r="B59" s="155" t="s">
        <v>428</v>
      </c>
      <c r="C59" s="156">
        <v>1</v>
      </c>
      <c r="D59" s="157">
        <v>44</v>
      </c>
      <c r="E59" s="157">
        <v>44</v>
      </c>
      <c r="F59" s="157">
        <v>37</v>
      </c>
      <c r="G59" s="157" t="s">
        <v>12</v>
      </c>
      <c r="H59" s="155" t="s">
        <v>430</v>
      </c>
      <c r="I59" s="160" t="s">
        <v>186</v>
      </c>
      <c r="J59" s="158">
        <v>43013</v>
      </c>
      <c r="K59" s="158">
        <v>43308</v>
      </c>
      <c r="L59" s="160"/>
      <c r="M59" s="160" t="s">
        <v>186</v>
      </c>
      <c r="N59" s="160"/>
      <c r="O59" s="160" t="s">
        <v>186</v>
      </c>
      <c r="P59" s="160" t="s">
        <v>186</v>
      </c>
      <c r="Q59" s="160" t="s">
        <v>186</v>
      </c>
      <c r="R59" s="160" t="s">
        <v>394</v>
      </c>
      <c r="S59" s="158">
        <v>43455</v>
      </c>
      <c r="T59" s="160" t="s">
        <v>186</v>
      </c>
      <c r="U59" s="160" t="s">
        <v>186</v>
      </c>
      <c r="V59" s="158">
        <v>43455</v>
      </c>
      <c r="W59" s="158">
        <v>43494</v>
      </c>
      <c r="X59" s="160" t="s">
        <v>186</v>
      </c>
      <c r="Y59" s="160"/>
      <c r="Z59" s="160"/>
      <c r="AA59" s="160"/>
      <c r="AB59" s="160"/>
      <c r="AC59" s="165"/>
      <c r="AD59" s="162" t="s">
        <v>409</v>
      </c>
    </row>
    <row r="60" spans="1:30" ht="25.5" x14ac:dyDescent="0.25">
      <c r="A60" s="213">
        <v>74</v>
      </c>
      <c r="B60" s="214" t="s">
        <v>429</v>
      </c>
      <c r="C60" s="215">
        <v>1</v>
      </c>
      <c r="D60" s="216">
        <v>44</v>
      </c>
      <c r="E60" s="216">
        <v>44</v>
      </c>
      <c r="F60" s="216">
        <v>37</v>
      </c>
      <c r="G60" s="216" t="s">
        <v>12</v>
      </c>
      <c r="H60" s="214" t="s">
        <v>431</v>
      </c>
      <c r="I60" s="212"/>
      <c r="J60" s="217"/>
      <c r="K60" s="217"/>
      <c r="L60" s="212"/>
      <c r="M60" s="212"/>
      <c r="N60" s="212"/>
      <c r="O60" s="212"/>
      <c r="P60" s="212"/>
      <c r="Q60" s="212"/>
      <c r="R60" s="212"/>
      <c r="S60" s="217"/>
      <c r="T60" s="212"/>
      <c r="U60" s="212"/>
      <c r="V60" s="217"/>
      <c r="W60" s="217"/>
      <c r="X60" s="212"/>
      <c r="Y60" s="212"/>
      <c r="Z60" s="212"/>
      <c r="AA60" s="212"/>
      <c r="AB60" s="212"/>
      <c r="AC60" s="218"/>
      <c r="AD60" s="219"/>
    </row>
    <row r="61" spans="1:30" x14ac:dyDescent="0.25">
      <c r="A61" s="154">
        <v>75</v>
      </c>
      <c r="B61" s="155" t="s">
        <v>11</v>
      </c>
      <c r="C61" s="156">
        <v>1</v>
      </c>
      <c r="D61" s="157">
        <v>14</v>
      </c>
      <c r="E61" s="157">
        <v>4.2</v>
      </c>
      <c r="F61" s="157">
        <v>2.5</v>
      </c>
      <c r="G61" s="157" t="s">
        <v>12</v>
      </c>
      <c r="H61" s="155" t="s">
        <v>399</v>
      </c>
      <c r="I61" s="158">
        <v>43271</v>
      </c>
      <c r="J61" s="167">
        <v>43307</v>
      </c>
      <c r="K61" s="160" t="s">
        <v>186</v>
      </c>
      <c r="L61" s="158">
        <v>43375</v>
      </c>
      <c r="M61" s="160" t="s">
        <v>186</v>
      </c>
      <c r="N61" s="160"/>
      <c r="O61" s="160" t="s">
        <v>186</v>
      </c>
      <c r="P61" s="159" t="s">
        <v>388</v>
      </c>
      <c r="Q61" s="158">
        <v>43405</v>
      </c>
      <c r="R61" s="160" t="s">
        <v>394</v>
      </c>
      <c r="S61" s="158">
        <v>43455</v>
      </c>
      <c r="T61" s="160" t="s">
        <v>186</v>
      </c>
      <c r="U61" s="160" t="s">
        <v>186</v>
      </c>
      <c r="V61" s="158">
        <v>43455</v>
      </c>
      <c r="W61" s="158">
        <v>43494</v>
      </c>
      <c r="X61" s="160" t="s">
        <v>186</v>
      </c>
      <c r="Y61" s="160"/>
      <c r="Z61" s="160"/>
      <c r="AA61" s="160"/>
      <c r="AB61" s="160"/>
      <c r="AC61" s="165"/>
      <c r="AD61" s="162" t="s">
        <v>396</v>
      </c>
    </row>
    <row r="62" spans="1:30" x14ac:dyDescent="0.25">
      <c r="A62" s="154">
        <v>76</v>
      </c>
      <c r="B62" s="155" t="s">
        <v>11</v>
      </c>
      <c r="C62" s="156">
        <v>1</v>
      </c>
      <c r="D62" s="157">
        <v>12</v>
      </c>
      <c r="E62" s="157">
        <v>3.6</v>
      </c>
      <c r="F62" s="157">
        <v>3.4</v>
      </c>
      <c r="G62" s="157" t="s">
        <v>12</v>
      </c>
      <c r="H62" s="155" t="s">
        <v>399</v>
      </c>
      <c r="I62" s="158">
        <v>43271</v>
      </c>
      <c r="J62" s="167">
        <v>43307</v>
      </c>
      <c r="K62" s="160" t="s">
        <v>186</v>
      </c>
      <c r="L62" s="158">
        <v>43375</v>
      </c>
      <c r="M62" s="160" t="s">
        <v>186</v>
      </c>
      <c r="N62" s="160"/>
      <c r="O62" s="160" t="s">
        <v>186</v>
      </c>
      <c r="P62" s="159" t="s">
        <v>388</v>
      </c>
      <c r="Q62" s="158">
        <v>43405</v>
      </c>
      <c r="R62" s="160" t="s">
        <v>394</v>
      </c>
      <c r="S62" s="158">
        <v>43455</v>
      </c>
      <c r="T62" s="160" t="s">
        <v>186</v>
      </c>
      <c r="U62" s="160" t="s">
        <v>186</v>
      </c>
      <c r="V62" s="158">
        <v>43455</v>
      </c>
      <c r="W62" s="158">
        <v>43494</v>
      </c>
      <c r="X62" s="160" t="s">
        <v>186</v>
      </c>
      <c r="Y62" s="160"/>
      <c r="Z62" s="160"/>
      <c r="AA62" s="160"/>
      <c r="AB62" s="160"/>
      <c r="AC62" s="165"/>
      <c r="AD62" s="163"/>
    </row>
    <row r="63" spans="1:30" ht="38.25" x14ac:dyDescent="0.25">
      <c r="A63" s="64">
        <v>77</v>
      </c>
      <c r="B63" s="67" t="s">
        <v>17</v>
      </c>
      <c r="C63" s="146"/>
      <c r="D63" s="66">
        <v>269</v>
      </c>
      <c r="E63" s="66">
        <v>269</v>
      </c>
      <c r="F63" s="66"/>
      <c r="G63" s="67" t="s">
        <v>175</v>
      </c>
      <c r="H63" s="67" t="s">
        <v>13</v>
      </c>
      <c r="I63" s="68"/>
      <c r="J63" s="68"/>
      <c r="K63" s="68"/>
      <c r="L63" s="68"/>
      <c r="M63" s="68"/>
      <c r="N63" s="68"/>
      <c r="O63" s="68"/>
      <c r="P63" s="68"/>
      <c r="Q63" s="68"/>
      <c r="R63" s="68"/>
      <c r="S63" s="68"/>
      <c r="T63" s="68"/>
      <c r="U63" s="68"/>
      <c r="V63" s="68"/>
      <c r="W63" s="68"/>
      <c r="X63" s="212"/>
      <c r="Y63" s="68"/>
      <c r="Z63" s="68"/>
      <c r="AA63" s="68"/>
      <c r="AB63" s="68"/>
      <c r="AC63" s="134"/>
      <c r="AD63" s="138"/>
    </row>
    <row r="64" spans="1:30" ht="38.25" x14ac:dyDescent="0.25">
      <c r="A64" s="64">
        <v>80</v>
      </c>
      <c r="B64" s="67" t="s">
        <v>17</v>
      </c>
      <c r="C64" s="146"/>
      <c r="D64" s="66">
        <v>8</v>
      </c>
      <c r="E64" s="66">
        <v>8</v>
      </c>
      <c r="F64" s="66"/>
      <c r="G64" s="67" t="s">
        <v>175</v>
      </c>
      <c r="H64" s="67" t="s">
        <v>13</v>
      </c>
      <c r="I64" s="68"/>
      <c r="J64" s="68"/>
      <c r="K64" s="68"/>
      <c r="L64" s="68"/>
      <c r="M64" s="68"/>
      <c r="N64" s="68"/>
      <c r="O64" s="68"/>
      <c r="P64" s="68"/>
      <c r="Q64" s="68"/>
      <c r="R64" s="68"/>
      <c r="S64" s="68"/>
      <c r="T64" s="68"/>
      <c r="U64" s="68"/>
      <c r="V64" s="68"/>
      <c r="W64" s="68"/>
      <c r="X64" s="68"/>
      <c r="Y64" s="68"/>
      <c r="Z64" s="68"/>
      <c r="AA64" s="68"/>
      <c r="AB64" s="68"/>
      <c r="AC64" s="134"/>
      <c r="AD64" s="138"/>
    </row>
    <row r="65" spans="1:30" ht="38.25" x14ac:dyDescent="0.25">
      <c r="A65" s="64">
        <v>81</v>
      </c>
      <c r="B65" s="67" t="s">
        <v>15</v>
      </c>
      <c r="C65" s="146"/>
      <c r="D65" s="66">
        <v>12</v>
      </c>
      <c r="E65" s="66">
        <v>12</v>
      </c>
      <c r="F65" s="66"/>
      <c r="G65" s="66" t="s">
        <v>14</v>
      </c>
      <c r="H65" s="67" t="s">
        <v>13</v>
      </c>
      <c r="I65" s="68"/>
      <c r="J65" s="68"/>
      <c r="K65" s="68"/>
      <c r="L65" s="68"/>
      <c r="M65" s="68"/>
      <c r="N65" s="68"/>
      <c r="O65" s="68"/>
      <c r="P65" s="68"/>
      <c r="Q65" s="68"/>
      <c r="R65" s="68"/>
      <c r="S65" s="68"/>
      <c r="T65" s="68"/>
      <c r="U65" s="68"/>
      <c r="V65" s="68"/>
      <c r="W65" s="68"/>
      <c r="X65" s="68"/>
      <c r="Y65" s="68"/>
      <c r="Z65" s="68"/>
      <c r="AA65" s="68"/>
      <c r="AB65" s="68"/>
      <c r="AC65" s="134"/>
      <c r="AD65" s="138"/>
    </row>
    <row r="66" spans="1:30" x14ac:dyDescent="0.25">
      <c r="A66" s="154">
        <v>82</v>
      </c>
      <c r="B66" s="155" t="s">
        <v>22</v>
      </c>
      <c r="C66" s="156">
        <v>1</v>
      </c>
      <c r="D66" s="157">
        <v>1</v>
      </c>
      <c r="E66" s="157">
        <v>1</v>
      </c>
      <c r="F66" s="157">
        <v>0.9</v>
      </c>
      <c r="G66" s="157" t="s">
        <v>12</v>
      </c>
      <c r="H66" s="155" t="s">
        <v>399</v>
      </c>
      <c r="I66" s="160" t="s">
        <v>186</v>
      </c>
      <c r="J66" s="158">
        <v>43074</v>
      </c>
      <c r="K66" s="160" t="s">
        <v>186</v>
      </c>
      <c r="L66" s="158">
        <v>43074</v>
      </c>
      <c r="M66" s="158">
        <v>43074</v>
      </c>
      <c r="N66" s="158"/>
      <c r="O66" s="160" t="s">
        <v>186</v>
      </c>
      <c r="P66" s="160" t="s">
        <v>391</v>
      </c>
      <c r="Q66" s="158">
        <v>43138</v>
      </c>
      <c r="R66" s="160" t="s">
        <v>394</v>
      </c>
      <c r="S66" s="158">
        <v>43455</v>
      </c>
      <c r="T66" s="160" t="s">
        <v>186</v>
      </c>
      <c r="U66" s="160" t="s">
        <v>186</v>
      </c>
      <c r="V66" s="158">
        <v>43455</v>
      </c>
      <c r="W66" s="158">
        <v>43494</v>
      </c>
      <c r="X66" s="160" t="s">
        <v>186</v>
      </c>
      <c r="Y66" s="160"/>
      <c r="Z66" s="160"/>
      <c r="AA66" s="160"/>
      <c r="AB66" s="160"/>
      <c r="AC66" s="165"/>
      <c r="AD66" s="163"/>
    </row>
    <row r="67" spans="1:30" x14ac:dyDescent="0.25">
      <c r="A67" s="154">
        <v>83</v>
      </c>
      <c r="B67" s="155" t="s">
        <v>22</v>
      </c>
      <c r="C67" s="156">
        <v>1</v>
      </c>
      <c r="D67" s="157">
        <v>0.4</v>
      </c>
      <c r="E67" s="157">
        <v>0.4</v>
      </c>
      <c r="F67" s="157">
        <v>0.4</v>
      </c>
      <c r="G67" s="157" t="s">
        <v>12</v>
      </c>
      <c r="H67" s="155" t="s">
        <v>399</v>
      </c>
      <c r="I67" s="160" t="s">
        <v>186</v>
      </c>
      <c r="J67" s="158">
        <v>43074</v>
      </c>
      <c r="K67" s="160" t="s">
        <v>186</v>
      </c>
      <c r="L67" s="158">
        <v>43074</v>
      </c>
      <c r="M67" s="160" t="s">
        <v>206</v>
      </c>
      <c r="N67" s="160"/>
      <c r="O67" s="160" t="s">
        <v>186</v>
      </c>
      <c r="P67" s="160" t="s">
        <v>391</v>
      </c>
      <c r="Q67" s="158">
        <v>43138</v>
      </c>
      <c r="R67" s="160" t="s">
        <v>394</v>
      </c>
      <c r="S67" s="158">
        <v>43455</v>
      </c>
      <c r="T67" s="160" t="s">
        <v>186</v>
      </c>
      <c r="U67" s="160" t="s">
        <v>186</v>
      </c>
      <c r="V67" s="158">
        <v>43455</v>
      </c>
      <c r="W67" s="158">
        <v>43494</v>
      </c>
      <c r="X67" s="160" t="s">
        <v>186</v>
      </c>
      <c r="Y67" s="160"/>
      <c r="Z67" s="160"/>
      <c r="AA67" s="160"/>
      <c r="AB67" s="160"/>
      <c r="AC67" s="165"/>
      <c r="AD67" s="163"/>
    </row>
    <row r="68" spans="1:30" ht="25.5" x14ac:dyDescent="0.25">
      <c r="A68" s="154">
        <v>84</v>
      </c>
      <c r="B68" s="155" t="s">
        <v>23</v>
      </c>
      <c r="C68" s="156">
        <v>1</v>
      </c>
      <c r="D68" s="157">
        <v>0.3</v>
      </c>
      <c r="E68" s="157">
        <v>0.3</v>
      </c>
      <c r="F68" s="157">
        <v>0.3</v>
      </c>
      <c r="G68" s="157" t="s">
        <v>12</v>
      </c>
      <c r="H68" s="155" t="s">
        <v>399</v>
      </c>
      <c r="I68" s="160" t="s">
        <v>186</v>
      </c>
      <c r="J68" s="158">
        <v>43074</v>
      </c>
      <c r="K68" s="160" t="s">
        <v>186</v>
      </c>
      <c r="L68" s="158">
        <v>43074</v>
      </c>
      <c r="M68" s="160" t="s">
        <v>206</v>
      </c>
      <c r="N68" s="160"/>
      <c r="O68" s="160" t="s">
        <v>186</v>
      </c>
      <c r="P68" s="160" t="s">
        <v>391</v>
      </c>
      <c r="Q68" s="158">
        <v>43138</v>
      </c>
      <c r="R68" s="160" t="s">
        <v>394</v>
      </c>
      <c r="S68" s="158">
        <v>43455</v>
      </c>
      <c r="T68" s="160" t="s">
        <v>186</v>
      </c>
      <c r="U68" s="160" t="s">
        <v>186</v>
      </c>
      <c r="V68" s="158">
        <v>43455</v>
      </c>
      <c r="W68" s="158">
        <v>43494</v>
      </c>
      <c r="X68" s="160" t="s">
        <v>186</v>
      </c>
      <c r="Y68" s="160"/>
      <c r="Z68" s="160"/>
      <c r="AA68" s="160"/>
      <c r="AB68" s="160"/>
      <c r="AC68" s="165"/>
      <c r="AD68" s="163"/>
    </row>
    <row r="69" spans="1:30" ht="25.5" x14ac:dyDescent="0.25">
      <c r="A69" s="154">
        <v>85</v>
      </c>
      <c r="B69" s="155" t="s">
        <v>22</v>
      </c>
      <c r="C69" s="156">
        <v>1</v>
      </c>
      <c r="D69" s="157">
        <v>1</v>
      </c>
      <c r="E69" s="157">
        <v>1</v>
      </c>
      <c r="F69" s="157">
        <v>0.63</v>
      </c>
      <c r="G69" s="157" t="s">
        <v>12</v>
      </c>
      <c r="H69" s="155" t="s">
        <v>399</v>
      </c>
      <c r="I69" s="160" t="s">
        <v>186</v>
      </c>
      <c r="J69" s="158">
        <v>43074</v>
      </c>
      <c r="K69" s="160" t="s">
        <v>186</v>
      </c>
      <c r="L69" s="158">
        <v>43074</v>
      </c>
      <c r="M69" s="160" t="s">
        <v>206</v>
      </c>
      <c r="N69" s="160"/>
      <c r="O69" s="160" t="s">
        <v>186</v>
      </c>
      <c r="P69" s="160" t="s">
        <v>391</v>
      </c>
      <c r="Q69" s="158">
        <v>43138</v>
      </c>
      <c r="R69" s="160" t="s">
        <v>394</v>
      </c>
      <c r="S69" s="158">
        <v>43455</v>
      </c>
      <c r="T69" s="160" t="s">
        <v>186</v>
      </c>
      <c r="U69" s="160" t="s">
        <v>186</v>
      </c>
      <c r="V69" s="158">
        <v>43455</v>
      </c>
      <c r="W69" s="158">
        <v>43494</v>
      </c>
      <c r="X69" s="160" t="s">
        <v>186</v>
      </c>
      <c r="Y69" s="169"/>
      <c r="Z69" s="169"/>
      <c r="AA69" s="169"/>
      <c r="AB69" s="169"/>
      <c r="AC69" s="170"/>
      <c r="AD69" s="171" t="s">
        <v>397</v>
      </c>
    </row>
    <row r="70" spans="1:30" ht="25.5" x14ac:dyDescent="0.25">
      <c r="A70" s="154">
        <v>86</v>
      </c>
      <c r="B70" s="155" t="s">
        <v>22</v>
      </c>
      <c r="C70" s="156">
        <v>1</v>
      </c>
      <c r="D70" s="157">
        <v>1</v>
      </c>
      <c r="E70" s="157">
        <v>1</v>
      </c>
      <c r="F70" s="157">
        <v>0.55000000000000004</v>
      </c>
      <c r="G70" s="157" t="s">
        <v>12</v>
      </c>
      <c r="H70" s="155" t="s">
        <v>399</v>
      </c>
      <c r="I70" s="160" t="s">
        <v>186</v>
      </c>
      <c r="J70" s="158">
        <v>43074</v>
      </c>
      <c r="K70" s="160" t="s">
        <v>186</v>
      </c>
      <c r="L70" s="158">
        <v>43074</v>
      </c>
      <c r="M70" s="160" t="s">
        <v>206</v>
      </c>
      <c r="N70" s="160"/>
      <c r="O70" s="160" t="s">
        <v>186</v>
      </c>
      <c r="P70" s="160" t="s">
        <v>391</v>
      </c>
      <c r="Q70" s="158">
        <v>43138</v>
      </c>
      <c r="R70" s="160" t="s">
        <v>394</v>
      </c>
      <c r="S70" s="158">
        <v>43455</v>
      </c>
      <c r="T70" s="160" t="s">
        <v>186</v>
      </c>
      <c r="U70" s="160" t="s">
        <v>186</v>
      </c>
      <c r="V70" s="158">
        <v>43455</v>
      </c>
      <c r="W70" s="158">
        <v>43494</v>
      </c>
      <c r="X70" s="160" t="s">
        <v>186</v>
      </c>
      <c r="Y70" s="169"/>
      <c r="Z70" s="169"/>
      <c r="AA70" s="169"/>
      <c r="AB70" s="169"/>
      <c r="AC70" s="170"/>
      <c r="AD70" s="171" t="s">
        <v>397</v>
      </c>
    </row>
    <row r="71" spans="1:30" ht="25.5" x14ac:dyDescent="0.25">
      <c r="A71" s="154">
        <v>87</v>
      </c>
      <c r="B71" s="155" t="s">
        <v>23</v>
      </c>
      <c r="C71" s="156">
        <v>1</v>
      </c>
      <c r="D71" s="157">
        <v>0.5</v>
      </c>
      <c r="E71" s="157">
        <v>0.5</v>
      </c>
      <c r="F71" s="157">
        <v>0.33</v>
      </c>
      <c r="G71" s="157" t="s">
        <v>12</v>
      </c>
      <c r="H71" s="155" t="s">
        <v>399</v>
      </c>
      <c r="I71" s="160" t="s">
        <v>186</v>
      </c>
      <c r="J71" s="158">
        <v>43074</v>
      </c>
      <c r="K71" s="160" t="s">
        <v>186</v>
      </c>
      <c r="L71" s="158">
        <v>43074</v>
      </c>
      <c r="M71" s="160" t="s">
        <v>206</v>
      </c>
      <c r="N71" s="160"/>
      <c r="O71" s="160" t="s">
        <v>186</v>
      </c>
      <c r="P71" s="160" t="s">
        <v>391</v>
      </c>
      <c r="Q71" s="158">
        <v>43138</v>
      </c>
      <c r="R71" s="160" t="s">
        <v>394</v>
      </c>
      <c r="S71" s="158">
        <v>43455</v>
      </c>
      <c r="T71" s="160" t="s">
        <v>186</v>
      </c>
      <c r="U71" s="160" t="s">
        <v>186</v>
      </c>
      <c r="V71" s="158">
        <v>43455</v>
      </c>
      <c r="W71" s="158">
        <v>43494</v>
      </c>
      <c r="X71" s="160" t="s">
        <v>186</v>
      </c>
      <c r="Y71" s="160"/>
      <c r="Z71" s="160"/>
      <c r="AA71" s="160"/>
      <c r="AB71" s="160"/>
      <c r="AC71" s="165"/>
      <c r="AD71" s="163"/>
    </row>
    <row r="72" spans="1:30" ht="25.5" x14ac:dyDescent="0.25">
      <c r="A72" s="154">
        <v>88</v>
      </c>
      <c r="B72" s="155" t="s">
        <v>23</v>
      </c>
      <c r="C72" s="156">
        <v>1</v>
      </c>
      <c r="D72" s="157">
        <v>0.4</v>
      </c>
      <c r="E72" s="157">
        <v>0.4</v>
      </c>
      <c r="F72" s="157">
        <v>0.25</v>
      </c>
      <c r="G72" s="157" t="s">
        <v>12</v>
      </c>
      <c r="H72" s="155" t="s">
        <v>399</v>
      </c>
      <c r="I72" s="160" t="s">
        <v>186</v>
      </c>
      <c r="J72" s="158">
        <v>43074</v>
      </c>
      <c r="K72" s="160" t="s">
        <v>186</v>
      </c>
      <c r="L72" s="158">
        <v>43074</v>
      </c>
      <c r="M72" s="160" t="s">
        <v>206</v>
      </c>
      <c r="N72" s="160"/>
      <c r="O72" s="160" t="s">
        <v>186</v>
      </c>
      <c r="P72" s="160" t="s">
        <v>391</v>
      </c>
      <c r="Q72" s="158">
        <v>43138</v>
      </c>
      <c r="R72" s="160" t="s">
        <v>394</v>
      </c>
      <c r="S72" s="158">
        <v>43455</v>
      </c>
      <c r="T72" s="160" t="s">
        <v>186</v>
      </c>
      <c r="U72" s="160" t="s">
        <v>186</v>
      </c>
      <c r="V72" s="158">
        <v>43455</v>
      </c>
      <c r="W72" s="158">
        <v>43494</v>
      </c>
      <c r="X72" s="160" t="s">
        <v>186</v>
      </c>
      <c r="Y72" s="160"/>
      <c r="Z72" s="160"/>
      <c r="AA72" s="160"/>
      <c r="AB72" s="160"/>
      <c r="AC72" s="165"/>
      <c r="AD72" s="163"/>
    </row>
    <row r="73" spans="1:30" x14ac:dyDescent="0.25">
      <c r="A73" s="154">
        <v>89</v>
      </c>
      <c r="B73" s="155" t="s">
        <v>22</v>
      </c>
      <c r="C73" s="156">
        <v>1</v>
      </c>
      <c r="D73" s="157">
        <v>1</v>
      </c>
      <c r="E73" s="157">
        <v>1</v>
      </c>
      <c r="F73" s="157">
        <v>0.52</v>
      </c>
      <c r="G73" s="157" t="s">
        <v>12</v>
      </c>
      <c r="H73" s="155" t="s">
        <v>399</v>
      </c>
      <c r="I73" s="160" t="s">
        <v>186</v>
      </c>
      <c r="J73" s="158">
        <v>43074</v>
      </c>
      <c r="K73" s="160" t="s">
        <v>186</v>
      </c>
      <c r="L73" s="158">
        <v>43074</v>
      </c>
      <c r="M73" s="160" t="s">
        <v>206</v>
      </c>
      <c r="N73" s="160"/>
      <c r="O73" s="160" t="s">
        <v>186</v>
      </c>
      <c r="P73" s="160" t="s">
        <v>391</v>
      </c>
      <c r="Q73" s="158">
        <v>43138</v>
      </c>
      <c r="R73" s="160" t="s">
        <v>394</v>
      </c>
      <c r="S73" s="158">
        <v>43455</v>
      </c>
      <c r="T73" s="160" t="s">
        <v>186</v>
      </c>
      <c r="U73" s="160" t="s">
        <v>186</v>
      </c>
      <c r="V73" s="158">
        <v>43455</v>
      </c>
      <c r="W73" s="158">
        <v>43494</v>
      </c>
      <c r="X73" s="160" t="s">
        <v>186</v>
      </c>
      <c r="Y73" s="160"/>
      <c r="Z73" s="160"/>
      <c r="AA73" s="160"/>
      <c r="AB73" s="160"/>
      <c r="AC73" s="165"/>
      <c r="AD73" s="163"/>
    </row>
    <row r="74" spans="1:30" x14ac:dyDescent="0.25">
      <c r="A74" s="154">
        <v>90</v>
      </c>
      <c r="B74" s="155" t="s">
        <v>22</v>
      </c>
      <c r="C74" s="156">
        <v>1</v>
      </c>
      <c r="D74" s="157">
        <v>0.5</v>
      </c>
      <c r="E74" s="157">
        <v>0.5</v>
      </c>
      <c r="F74" s="157">
        <v>0.36</v>
      </c>
      <c r="G74" s="157" t="s">
        <v>12</v>
      </c>
      <c r="H74" s="155" t="s">
        <v>399</v>
      </c>
      <c r="I74" s="160" t="s">
        <v>186</v>
      </c>
      <c r="J74" s="158">
        <v>43074</v>
      </c>
      <c r="K74" s="160" t="s">
        <v>186</v>
      </c>
      <c r="L74" s="158">
        <v>43074</v>
      </c>
      <c r="M74" s="160" t="s">
        <v>206</v>
      </c>
      <c r="N74" s="160"/>
      <c r="O74" s="160" t="s">
        <v>186</v>
      </c>
      <c r="P74" s="160" t="s">
        <v>391</v>
      </c>
      <c r="Q74" s="158">
        <v>43138</v>
      </c>
      <c r="R74" s="160" t="s">
        <v>394</v>
      </c>
      <c r="S74" s="158">
        <v>43455</v>
      </c>
      <c r="T74" s="160" t="s">
        <v>186</v>
      </c>
      <c r="U74" s="160" t="s">
        <v>186</v>
      </c>
      <c r="V74" s="158">
        <v>43455</v>
      </c>
      <c r="W74" s="158">
        <v>43494</v>
      </c>
      <c r="X74" s="160" t="s">
        <v>186</v>
      </c>
      <c r="Y74" s="160"/>
      <c r="Z74" s="160"/>
      <c r="AA74" s="160"/>
      <c r="AB74" s="160"/>
      <c r="AC74" s="165"/>
      <c r="AD74" s="163"/>
    </row>
    <row r="75" spans="1:30" ht="25.5" x14ac:dyDescent="0.25">
      <c r="A75" s="154" t="s">
        <v>167</v>
      </c>
      <c r="B75" s="155" t="s">
        <v>23</v>
      </c>
      <c r="C75" s="156">
        <v>1</v>
      </c>
      <c r="D75" s="157">
        <v>0.5</v>
      </c>
      <c r="E75" s="157">
        <v>0.5</v>
      </c>
      <c r="F75" s="157">
        <v>0.05</v>
      </c>
      <c r="G75" s="157" t="s">
        <v>12</v>
      </c>
      <c r="H75" s="155" t="s">
        <v>399</v>
      </c>
      <c r="I75" s="160" t="s">
        <v>186</v>
      </c>
      <c r="J75" s="158">
        <v>43074</v>
      </c>
      <c r="K75" s="160" t="s">
        <v>186</v>
      </c>
      <c r="L75" s="158">
        <v>43074</v>
      </c>
      <c r="M75" s="160" t="s">
        <v>206</v>
      </c>
      <c r="N75" s="160"/>
      <c r="O75" s="160" t="s">
        <v>186</v>
      </c>
      <c r="P75" s="160" t="s">
        <v>391</v>
      </c>
      <c r="Q75" s="158">
        <v>43138</v>
      </c>
      <c r="R75" s="160" t="s">
        <v>394</v>
      </c>
      <c r="S75" s="158">
        <v>43455</v>
      </c>
      <c r="T75" s="160" t="s">
        <v>186</v>
      </c>
      <c r="U75" s="160" t="s">
        <v>186</v>
      </c>
      <c r="V75" s="158">
        <v>43455</v>
      </c>
      <c r="W75" s="158">
        <v>43494</v>
      </c>
      <c r="X75" s="160" t="s">
        <v>186</v>
      </c>
      <c r="Y75" s="160"/>
      <c r="Z75" s="160"/>
      <c r="AA75" s="160"/>
      <c r="AB75" s="160"/>
      <c r="AC75" s="165"/>
      <c r="AD75" s="163"/>
    </row>
    <row r="76" spans="1:30" ht="25.5" x14ac:dyDescent="0.25">
      <c r="A76" s="154">
        <v>91</v>
      </c>
      <c r="B76" s="155" t="s">
        <v>23</v>
      </c>
      <c r="C76" s="156">
        <v>1</v>
      </c>
      <c r="D76" s="157">
        <v>0.6</v>
      </c>
      <c r="E76" s="157">
        <v>0.6</v>
      </c>
      <c r="F76" s="157">
        <v>0.52</v>
      </c>
      <c r="G76" s="157" t="s">
        <v>12</v>
      </c>
      <c r="H76" s="155" t="s">
        <v>399</v>
      </c>
      <c r="I76" s="160" t="s">
        <v>186</v>
      </c>
      <c r="J76" s="158">
        <v>43074</v>
      </c>
      <c r="K76" s="160" t="s">
        <v>186</v>
      </c>
      <c r="L76" s="158">
        <v>43074</v>
      </c>
      <c r="M76" s="160" t="s">
        <v>206</v>
      </c>
      <c r="N76" s="160"/>
      <c r="O76" s="160" t="s">
        <v>186</v>
      </c>
      <c r="P76" s="160" t="s">
        <v>391</v>
      </c>
      <c r="Q76" s="158">
        <v>43138</v>
      </c>
      <c r="R76" s="160" t="s">
        <v>394</v>
      </c>
      <c r="S76" s="158">
        <v>43455</v>
      </c>
      <c r="T76" s="160" t="s">
        <v>186</v>
      </c>
      <c r="U76" s="160" t="s">
        <v>186</v>
      </c>
      <c r="V76" s="158">
        <v>43455</v>
      </c>
      <c r="W76" s="158">
        <v>43494</v>
      </c>
      <c r="X76" s="160" t="s">
        <v>186</v>
      </c>
      <c r="Y76" s="160"/>
      <c r="Z76" s="160"/>
      <c r="AA76" s="160"/>
      <c r="AB76" s="160"/>
      <c r="AC76" s="165"/>
      <c r="AD76" s="163"/>
    </row>
    <row r="77" spans="1:30" x14ac:dyDescent="0.25">
      <c r="A77" s="154">
        <v>92</v>
      </c>
      <c r="B77" s="155" t="s">
        <v>22</v>
      </c>
      <c r="C77" s="156">
        <v>1</v>
      </c>
      <c r="D77" s="157">
        <v>0.5</v>
      </c>
      <c r="E77" s="157">
        <v>0.5</v>
      </c>
      <c r="F77" s="157">
        <v>0.4</v>
      </c>
      <c r="G77" s="157" t="s">
        <v>12</v>
      </c>
      <c r="H77" s="155" t="s">
        <v>399</v>
      </c>
      <c r="I77" s="160" t="s">
        <v>186</v>
      </c>
      <c r="J77" s="158">
        <v>43074</v>
      </c>
      <c r="K77" s="160" t="s">
        <v>186</v>
      </c>
      <c r="L77" s="158">
        <v>43074</v>
      </c>
      <c r="M77" s="160" t="s">
        <v>206</v>
      </c>
      <c r="N77" s="160"/>
      <c r="O77" s="160" t="s">
        <v>186</v>
      </c>
      <c r="P77" s="160" t="s">
        <v>391</v>
      </c>
      <c r="Q77" s="158">
        <v>43138</v>
      </c>
      <c r="R77" s="160" t="s">
        <v>394</v>
      </c>
      <c r="S77" s="158">
        <v>43455</v>
      </c>
      <c r="T77" s="160" t="s">
        <v>186</v>
      </c>
      <c r="U77" s="160" t="s">
        <v>186</v>
      </c>
      <c r="V77" s="158">
        <v>43455</v>
      </c>
      <c r="W77" s="158">
        <v>43494</v>
      </c>
      <c r="X77" s="160" t="s">
        <v>186</v>
      </c>
      <c r="Y77" s="160"/>
      <c r="Z77" s="160"/>
      <c r="AA77" s="160"/>
      <c r="AB77" s="160"/>
      <c r="AC77" s="165"/>
      <c r="AD77" s="163"/>
    </row>
    <row r="78" spans="1:30" ht="25.5" x14ac:dyDescent="0.25">
      <c r="A78" s="154" t="s">
        <v>168</v>
      </c>
      <c r="B78" s="155" t="s">
        <v>23</v>
      </c>
      <c r="C78" s="156">
        <v>1</v>
      </c>
      <c r="D78" s="157">
        <v>0.5</v>
      </c>
      <c r="E78" s="157">
        <v>0.5</v>
      </c>
      <c r="F78" s="157">
        <v>0.02</v>
      </c>
      <c r="G78" s="157" t="s">
        <v>12</v>
      </c>
      <c r="H78" s="155" t="s">
        <v>399</v>
      </c>
      <c r="I78" s="160" t="s">
        <v>186</v>
      </c>
      <c r="J78" s="158">
        <v>43074</v>
      </c>
      <c r="K78" s="160" t="s">
        <v>186</v>
      </c>
      <c r="L78" s="158">
        <v>43074</v>
      </c>
      <c r="M78" s="160" t="s">
        <v>206</v>
      </c>
      <c r="N78" s="160"/>
      <c r="O78" s="160" t="s">
        <v>186</v>
      </c>
      <c r="P78" s="160" t="s">
        <v>391</v>
      </c>
      <c r="Q78" s="158">
        <v>43138</v>
      </c>
      <c r="R78" s="160" t="s">
        <v>394</v>
      </c>
      <c r="S78" s="158">
        <v>43455</v>
      </c>
      <c r="T78" s="160" t="s">
        <v>186</v>
      </c>
      <c r="U78" s="160" t="s">
        <v>186</v>
      </c>
      <c r="V78" s="158">
        <v>43455</v>
      </c>
      <c r="W78" s="158">
        <v>43494</v>
      </c>
      <c r="X78" s="160" t="s">
        <v>186</v>
      </c>
      <c r="Y78" s="160"/>
      <c r="Z78" s="160"/>
      <c r="AA78" s="160"/>
      <c r="AB78" s="160"/>
      <c r="AC78" s="165"/>
      <c r="AD78" s="163"/>
    </row>
    <row r="79" spans="1:30" x14ac:dyDescent="0.25">
      <c r="A79" s="154">
        <v>93</v>
      </c>
      <c r="B79" s="155" t="s">
        <v>22</v>
      </c>
      <c r="C79" s="156">
        <v>1</v>
      </c>
      <c r="D79" s="157">
        <v>0.5</v>
      </c>
      <c r="E79" s="157">
        <v>0.5</v>
      </c>
      <c r="F79" s="157">
        <v>0.32</v>
      </c>
      <c r="G79" s="157" t="s">
        <v>12</v>
      </c>
      <c r="H79" s="155" t="s">
        <v>399</v>
      </c>
      <c r="I79" s="160" t="s">
        <v>186</v>
      </c>
      <c r="J79" s="158">
        <v>43074</v>
      </c>
      <c r="K79" s="160" t="s">
        <v>186</v>
      </c>
      <c r="L79" s="158">
        <v>43074</v>
      </c>
      <c r="M79" s="160" t="s">
        <v>206</v>
      </c>
      <c r="N79" s="160"/>
      <c r="O79" s="160" t="s">
        <v>186</v>
      </c>
      <c r="P79" s="160" t="s">
        <v>391</v>
      </c>
      <c r="Q79" s="158">
        <v>43138</v>
      </c>
      <c r="R79" s="160" t="s">
        <v>394</v>
      </c>
      <c r="S79" s="158">
        <v>43455</v>
      </c>
      <c r="T79" s="160" t="s">
        <v>186</v>
      </c>
      <c r="U79" s="160" t="s">
        <v>186</v>
      </c>
      <c r="V79" s="158">
        <v>43455</v>
      </c>
      <c r="W79" s="158">
        <v>43494</v>
      </c>
      <c r="X79" s="160" t="s">
        <v>186</v>
      </c>
      <c r="Y79" s="160"/>
      <c r="Z79" s="160"/>
      <c r="AA79" s="160"/>
      <c r="AB79" s="160"/>
      <c r="AC79" s="165"/>
      <c r="AD79" s="163"/>
    </row>
    <row r="80" spans="1:30" x14ac:dyDescent="0.25">
      <c r="A80" s="154">
        <v>94</v>
      </c>
      <c r="B80" s="155" t="s">
        <v>22</v>
      </c>
      <c r="C80" s="156">
        <v>1</v>
      </c>
      <c r="D80" s="157">
        <v>1</v>
      </c>
      <c r="E80" s="157">
        <v>1</v>
      </c>
      <c r="F80" s="157">
        <v>0.51</v>
      </c>
      <c r="G80" s="157" t="s">
        <v>12</v>
      </c>
      <c r="H80" s="155" t="s">
        <v>399</v>
      </c>
      <c r="I80" s="160" t="s">
        <v>186</v>
      </c>
      <c r="J80" s="158">
        <v>43074</v>
      </c>
      <c r="K80" s="160" t="s">
        <v>186</v>
      </c>
      <c r="L80" s="158">
        <v>43074</v>
      </c>
      <c r="M80" s="160" t="s">
        <v>206</v>
      </c>
      <c r="N80" s="160"/>
      <c r="O80" s="160" t="s">
        <v>186</v>
      </c>
      <c r="P80" s="160" t="s">
        <v>391</v>
      </c>
      <c r="Q80" s="158">
        <v>43138</v>
      </c>
      <c r="R80" s="160" t="s">
        <v>394</v>
      </c>
      <c r="S80" s="158">
        <v>43455</v>
      </c>
      <c r="T80" s="160" t="s">
        <v>186</v>
      </c>
      <c r="U80" s="160" t="s">
        <v>186</v>
      </c>
      <c r="V80" s="158">
        <v>43455</v>
      </c>
      <c r="W80" s="158">
        <v>43494</v>
      </c>
      <c r="X80" s="160" t="s">
        <v>186</v>
      </c>
      <c r="Y80" s="160"/>
      <c r="Z80" s="160"/>
      <c r="AA80" s="160"/>
      <c r="AB80" s="160"/>
      <c r="AC80" s="165"/>
      <c r="AD80" s="163"/>
    </row>
    <row r="81" spans="1:30" x14ac:dyDescent="0.25">
      <c r="A81" s="154">
        <v>95</v>
      </c>
      <c r="B81" s="155" t="s">
        <v>22</v>
      </c>
      <c r="C81" s="156">
        <v>1</v>
      </c>
      <c r="D81" s="157">
        <v>0.4</v>
      </c>
      <c r="E81" s="157">
        <v>0.4</v>
      </c>
      <c r="F81" s="157">
        <v>0.4</v>
      </c>
      <c r="G81" s="157" t="s">
        <v>12</v>
      </c>
      <c r="H81" s="155" t="s">
        <v>399</v>
      </c>
      <c r="I81" s="160" t="s">
        <v>186</v>
      </c>
      <c r="J81" s="158">
        <v>43074</v>
      </c>
      <c r="K81" s="160" t="s">
        <v>186</v>
      </c>
      <c r="L81" s="158">
        <v>43074</v>
      </c>
      <c r="M81" s="160" t="s">
        <v>206</v>
      </c>
      <c r="N81" s="160"/>
      <c r="O81" s="160" t="s">
        <v>186</v>
      </c>
      <c r="P81" s="160" t="s">
        <v>391</v>
      </c>
      <c r="Q81" s="158">
        <v>43138</v>
      </c>
      <c r="R81" s="160" t="s">
        <v>394</v>
      </c>
      <c r="S81" s="158">
        <v>43455</v>
      </c>
      <c r="T81" s="160" t="s">
        <v>186</v>
      </c>
      <c r="U81" s="160" t="s">
        <v>186</v>
      </c>
      <c r="V81" s="158">
        <v>43455</v>
      </c>
      <c r="W81" s="158">
        <v>43494</v>
      </c>
      <c r="X81" s="160" t="s">
        <v>186</v>
      </c>
      <c r="Y81" s="160"/>
      <c r="Z81" s="160"/>
      <c r="AA81" s="160"/>
      <c r="AB81" s="160"/>
      <c r="AC81" s="165"/>
      <c r="AD81" s="163"/>
    </row>
    <row r="82" spans="1:30" x14ac:dyDescent="0.25">
      <c r="A82" s="154">
        <v>96</v>
      </c>
      <c r="B82" s="155" t="s">
        <v>22</v>
      </c>
      <c r="C82" s="156">
        <v>1</v>
      </c>
      <c r="D82" s="157">
        <v>2</v>
      </c>
      <c r="E82" s="157">
        <v>2</v>
      </c>
      <c r="F82" s="157">
        <v>2</v>
      </c>
      <c r="G82" s="157" t="s">
        <v>12</v>
      </c>
      <c r="H82" s="155" t="s">
        <v>399</v>
      </c>
      <c r="I82" s="160" t="s">
        <v>186</v>
      </c>
      <c r="J82" s="158">
        <v>43074</v>
      </c>
      <c r="K82" s="160" t="s">
        <v>186</v>
      </c>
      <c r="L82" s="158">
        <v>43074</v>
      </c>
      <c r="M82" s="160" t="s">
        <v>206</v>
      </c>
      <c r="N82" s="160"/>
      <c r="O82" s="160" t="s">
        <v>186</v>
      </c>
      <c r="P82" s="160" t="s">
        <v>391</v>
      </c>
      <c r="Q82" s="158">
        <v>43138</v>
      </c>
      <c r="R82" s="160" t="s">
        <v>394</v>
      </c>
      <c r="S82" s="158">
        <v>43455</v>
      </c>
      <c r="T82" s="160" t="s">
        <v>186</v>
      </c>
      <c r="U82" s="160" t="s">
        <v>186</v>
      </c>
      <c r="V82" s="158">
        <v>43455</v>
      </c>
      <c r="W82" s="158">
        <v>43494</v>
      </c>
      <c r="X82" s="160" t="s">
        <v>186</v>
      </c>
      <c r="Y82" s="160"/>
      <c r="Z82" s="160"/>
      <c r="AA82" s="160"/>
      <c r="AB82" s="160"/>
      <c r="AC82" s="165"/>
      <c r="AD82" s="163"/>
    </row>
    <row r="83" spans="1:30" x14ac:dyDescent="0.25">
      <c r="A83" s="154">
        <v>97</v>
      </c>
      <c r="B83" s="155" t="s">
        <v>22</v>
      </c>
      <c r="C83" s="156">
        <v>1</v>
      </c>
      <c r="D83" s="157">
        <v>1</v>
      </c>
      <c r="E83" s="157">
        <v>1</v>
      </c>
      <c r="F83" s="157">
        <v>1.1499999999999999</v>
      </c>
      <c r="G83" s="157" t="s">
        <v>12</v>
      </c>
      <c r="H83" s="155" t="s">
        <v>399</v>
      </c>
      <c r="I83" s="160" t="s">
        <v>186</v>
      </c>
      <c r="J83" s="158">
        <v>43074</v>
      </c>
      <c r="K83" s="160" t="s">
        <v>186</v>
      </c>
      <c r="L83" s="158">
        <v>43074</v>
      </c>
      <c r="M83" s="160" t="s">
        <v>206</v>
      </c>
      <c r="N83" s="160"/>
      <c r="O83" s="160" t="s">
        <v>186</v>
      </c>
      <c r="P83" s="160" t="s">
        <v>391</v>
      </c>
      <c r="Q83" s="158">
        <v>43138</v>
      </c>
      <c r="R83" s="160" t="s">
        <v>394</v>
      </c>
      <c r="S83" s="158">
        <v>43455</v>
      </c>
      <c r="T83" s="160" t="s">
        <v>186</v>
      </c>
      <c r="U83" s="160" t="s">
        <v>186</v>
      </c>
      <c r="V83" s="158">
        <v>43455</v>
      </c>
      <c r="W83" s="158">
        <v>43494</v>
      </c>
      <c r="X83" s="160" t="s">
        <v>186</v>
      </c>
      <c r="Y83" s="160"/>
      <c r="Z83" s="160"/>
      <c r="AA83" s="160"/>
      <c r="AB83" s="160"/>
      <c r="AC83" s="165"/>
      <c r="AD83" s="163"/>
    </row>
    <row r="84" spans="1:30" x14ac:dyDescent="0.25">
      <c r="A84" s="154">
        <v>98</v>
      </c>
      <c r="B84" s="155" t="s">
        <v>22</v>
      </c>
      <c r="C84" s="156">
        <v>1</v>
      </c>
      <c r="D84" s="157">
        <v>0.3</v>
      </c>
      <c r="E84" s="157">
        <v>0.3</v>
      </c>
      <c r="F84" s="157">
        <v>0.3</v>
      </c>
      <c r="G84" s="157" t="s">
        <v>12</v>
      </c>
      <c r="H84" s="155" t="s">
        <v>399</v>
      </c>
      <c r="I84" s="160" t="s">
        <v>186</v>
      </c>
      <c r="J84" s="158">
        <v>43074</v>
      </c>
      <c r="K84" s="160" t="s">
        <v>186</v>
      </c>
      <c r="L84" s="158">
        <v>43074</v>
      </c>
      <c r="M84" s="160" t="s">
        <v>206</v>
      </c>
      <c r="N84" s="160"/>
      <c r="O84" s="160" t="s">
        <v>186</v>
      </c>
      <c r="P84" s="160" t="s">
        <v>391</v>
      </c>
      <c r="Q84" s="158">
        <v>43138</v>
      </c>
      <c r="R84" s="160" t="s">
        <v>394</v>
      </c>
      <c r="S84" s="158">
        <v>43455</v>
      </c>
      <c r="T84" s="160" t="s">
        <v>186</v>
      </c>
      <c r="U84" s="160" t="s">
        <v>186</v>
      </c>
      <c r="V84" s="158">
        <v>43455</v>
      </c>
      <c r="W84" s="158">
        <v>43494</v>
      </c>
      <c r="X84" s="160" t="s">
        <v>186</v>
      </c>
      <c r="Y84" s="160"/>
      <c r="Z84" s="160"/>
      <c r="AA84" s="160"/>
      <c r="AB84" s="160"/>
      <c r="AC84" s="165"/>
      <c r="AD84" s="163"/>
    </row>
    <row r="85" spans="1:30" x14ac:dyDescent="0.25">
      <c r="A85" s="154">
        <v>99</v>
      </c>
      <c r="B85" s="155" t="s">
        <v>22</v>
      </c>
      <c r="C85" s="156">
        <v>1</v>
      </c>
      <c r="D85" s="157">
        <v>2</v>
      </c>
      <c r="E85" s="157">
        <v>2</v>
      </c>
      <c r="F85" s="157">
        <v>2.31</v>
      </c>
      <c r="G85" s="157" t="s">
        <v>12</v>
      </c>
      <c r="H85" s="155" t="s">
        <v>399</v>
      </c>
      <c r="I85" s="160" t="s">
        <v>186</v>
      </c>
      <c r="J85" s="158">
        <v>43074</v>
      </c>
      <c r="K85" s="160" t="s">
        <v>186</v>
      </c>
      <c r="L85" s="158">
        <v>43074</v>
      </c>
      <c r="M85" s="160" t="s">
        <v>206</v>
      </c>
      <c r="N85" s="160"/>
      <c r="O85" s="160" t="s">
        <v>186</v>
      </c>
      <c r="P85" s="160" t="s">
        <v>391</v>
      </c>
      <c r="Q85" s="158">
        <v>43138</v>
      </c>
      <c r="R85" s="160" t="s">
        <v>394</v>
      </c>
      <c r="S85" s="158">
        <v>43455</v>
      </c>
      <c r="T85" s="160" t="s">
        <v>186</v>
      </c>
      <c r="U85" s="160" t="s">
        <v>186</v>
      </c>
      <c r="V85" s="158">
        <v>43455</v>
      </c>
      <c r="W85" s="158">
        <v>43494</v>
      </c>
      <c r="X85" s="160" t="s">
        <v>186</v>
      </c>
      <c r="Y85" s="160"/>
      <c r="Z85" s="160"/>
      <c r="AA85" s="160"/>
      <c r="AB85" s="160"/>
      <c r="AC85" s="165"/>
      <c r="AD85" s="163"/>
    </row>
    <row r="86" spans="1:30" ht="25.5" x14ac:dyDescent="0.25">
      <c r="A86" s="154">
        <v>100</v>
      </c>
      <c r="B86" s="155" t="s">
        <v>22</v>
      </c>
      <c r="C86" s="156">
        <v>1</v>
      </c>
      <c r="D86" s="157">
        <v>0.5</v>
      </c>
      <c r="E86" s="157">
        <v>0.5</v>
      </c>
      <c r="F86" s="157">
        <v>0.5</v>
      </c>
      <c r="G86" s="157" t="s">
        <v>12</v>
      </c>
      <c r="H86" s="155" t="s">
        <v>399</v>
      </c>
      <c r="I86" s="160" t="s">
        <v>186</v>
      </c>
      <c r="J86" s="158">
        <v>43074</v>
      </c>
      <c r="K86" s="160" t="s">
        <v>186</v>
      </c>
      <c r="L86" s="158">
        <v>43074</v>
      </c>
      <c r="M86" s="160" t="s">
        <v>206</v>
      </c>
      <c r="N86" s="160"/>
      <c r="O86" s="160" t="s">
        <v>186</v>
      </c>
      <c r="P86" s="160" t="s">
        <v>391</v>
      </c>
      <c r="Q86" s="158">
        <v>43138</v>
      </c>
      <c r="R86" s="160" t="s">
        <v>394</v>
      </c>
      <c r="S86" s="158">
        <v>43455</v>
      </c>
      <c r="T86" s="160" t="s">
        <v>186</v>
      </c>
      <c r="U86" s="160" t="s">
        <v>186</v>
      </c>
      <c r="V86" s="158">
        <v>43455</v>
      </c>
      <c r="W86" s="158">
        <v>43494</v>
      </c>
      <c r="X86" s="160" t="s">
        <v>186</v>
      </c>
      <c r="Y86" s="169"/>
      <c r="Z86" s="169"/>
      <c r="AA86" s="169"/>
      <c r="AB86" s="169"/>
      <c r="AC86" s="170"/>
      <c r="AD86" s="171" t="s">
        <v>424</v>
      </c>
    </row>
    <row r="87" spans="1:30" ht="25.5" x14ac:dyDescent="0.25">
      <c r="A87" s="154" t="s">
        <v>169</v>
      </c>
      <c r="B87" s="155" t="s">
        <v>23</v>
      </c>
      <c r="C87" s="156">
        <v>1</v>
      </c>
      <c r="D87" s="157">
        <v>0.5</v>
      </c>
      <c r="E87" s="157">
        <v>0</v>
      </c>
      <c r="F87" s="157">
        <v>0</v>
      </c>
      <c r="G87" s="157" t="s">
        <v>12</v>
      </c>
      <c r="H87" s="155" t="s">
        <v>399</v>
      </c>
      <c r="I87" s="160" t="s">
        <v>186</v>
      </c>
      <c r="J87" s="158">
        <v>43074</v>
      </c>
      <c r="K87" s="160" t="s">
        <v>186</v>
      </c>
      <c r="L87" s="158">
        <v>43074</v>
      </c>
      <c r="M87" s="160" t="s">
        <v>206</v>
      </c>
      <c r="N87" s="160"/>
      <c r="O87" s="160" t="s">
        <v>186</v>
      </c>
      <c r="P87" s="160" t="s">
        <v>391</v>
      </c>
      <c r="Q87" s="158">
        <v>43138</v>
      </c>
      <c r="R87" s="160" t="s">
        <v>394</v>
      </c>
      <c r="S87" s="158">
        <v>43455</v>
      </c>
      <c r="T87" s="160" t="s">
        <v>186</v>
      </c>
      <c r="U87" s="160" t="s">
        <v>186</v>
      </c>
      <c r="V87" s="158">
        <v>43455</v>
      </c>
      <c r="W87" s="158">
        <v>43494</v>
      </c>
      <c r="X87" s="160" t="s">
        <v>186</v>
      </c>
      <c r="Y87" s="169"/>
      <c r="Z87" s="169"/>
      <c r="AA87" s="169"/>
      <c r="AB87" s="169"/>
      <c r="AC87" s="170"/>
      <c r="AD87" s="171" t="s">
        <v>425</v>
      </c>
    </row>
    <row r="88" spans="1:30" ht="38.25" x14ac:dyDescent="0.25">
      <c r="A88" s="64">
        <v>101</v>
      </c>
      <c r="B88" s="67" t="s">
        <v>11</v>
      </c>
      <c r="C88" s="146"/>
      <c r="D88" s="66">
        <v>39</v>
      </c>
      <c r="E88" s="66">
        <v>11.7</v>
      </c>
      <c r="F88" s="66"/>
      <c r="G88" s="66" t="s">
        <v>14</v>
      </c>
      <c r="H88" s="67" t="s">
        <v>13</v>
      </c>
      <c r="I88" s="68"/>
      <c r="J88" s="68"/>
      <c r="K88" s="68"/>
      <c r="L88" s="68"/>
      <c r="M88" s="68"/>
      <c r="N88" s="68"/>
      <c r="O88" s="68"/>
      <c r="P88" s="68"/>
      <c r="Q88" s="68"/>
      <c r="R88" s="68"/>
      <c r="S88" s="68"/>
      <c r="T88" s="68"/>
      <c r="U88" s="68"/>
      <c r="V88" s="68"/>
      <c r="W88" s="68"/>
      <c r="X88" s="68"/>
      <c r="Y88" s="68"/>
      <c r="Z88" s="68"/>
      <c r="AA88" s="68"/>
      <c r="AB88" s="68"/>
      <c r="AC88" s="134"/>
      <c r="AD88" s="138"/>
    </row>
    <row r="89" spans="1:30" ht="38.25" x14ac:dyDescent="0.25">
      <c r="A89" s="182">
        <v>102</v>
      </c>
      <c r="B89" s="183" t="s">
        <v>15</v>
      </c>
      <c r="C89" s="184">
        <v>4</v>
      </c>
      <c r="D89" s="185">
        <v>11</v>
      </c>
      <c r="E89" s="185">
        <v>11</v>
      </c>
      <c r="F89" s="185"/>
      <c r="G89" s="185" t="s">
        <v>14</v>
      </c>
      <c r="H89" s="183" t="s">
        <v>13</v>
      </c>
      <c r="I89" s="186"/>
      <c r="J89" s="186"/>
      <c r="K89" s="186"/>
      <c r="L89" s="186"/>
      <c r="M89" s="186"/>
      <c r="N89" s="186"/>
      <c r="O89" s="186"/>
      <c r="P89" s="186"/>
      <c r="Q89" s="186"/>
      <c r="R89" s="186"/>
      <c r="S89" s="186"/>
      <c r="T89" s="186"/>
      <c r="U89" s="186"/>
      <c r="V89" s="186"/>
      <c r="W89" s="186"/>
      <c r="X89" s="186"/>
      <c r="Y89" s="186"/>
      <c r="Z89" s="186"/>
      <c r="AA89" s="186"/>
      <c r="AB89" s="186"/>
      <c r="AC89" s="201"/>
      <c r="AD89" s="188"/>
    </row>
    <row r="90" spans="1:30" ht="38.25" x14ac:dyDescent="0.25">
      <c r="A90" s="182">
        <v>103</v>
      </c>
      <c r="B90" s="183" t="s">
        <v>11</v>
      </c>
      <c r="C90" s="184">
        <v>4</v>
      </c>
      <c r="D90" s="185">
        <v>20</v>
      </c>
      <c r="E90" s="185">
        <v>6</v>
      </c>
      <c r="F90" s="185"/>
      <c r="G90" s="185" t="s">
        <v>14</v>
      </c>
      <c r="H90" s="183" t="s">
        <v>13</v>
      </c>
      <c r="I90" s="186"/>
      <c r="J90" s="186"/>
      <c r="K90" s="186"/>
      <c r="L90" s="186"/>
      <c r="M90" s="186"/>
      <c r="N90" s="186"/>
      <c r="O90" s="186"/>
      <c r="P90" s="186"/>
      <c r="Q90" s="186"/>
      <c r="R90" s="186"/>
      <c r="S90" s="186"/>
      <c r="T90" s="186"/>
      <c r="U90" s="186"/>
      <c r="V90" s="186"/>
      <c r="W90" s="186"/>
      <c r="X90" s="186"/>
      <c r="Y90" s="186"/>
      <c r="Z90" s="186"/>
      <c r="AA90" s="186"/>
      <c r="AB90" s="186"/>
      <c r="AC90" s="201"/>
      <c r="AD90" s="188"/>
    </row>
    <row r="91" spans="1:30" ht="38.25" x14ac:dyDescent="0.25">
      <c r="A91" s="64">
        <v>104</v>
      </c>
      <c r="B91" s="67" t="s">
        <v>19</v>
      </c>
      <c r="C91" s="146"/>
      <c r="D91" s="66">
        <v>8</v>
      </c>
      <c r="E91" s="66">
        <v>8</v>
      </c>
      <c r="F91" s="66"/>
      <c r="G91" s="66" t="s">
        <v>12</v>
      </c>
      <c r="H91" s="67" t="s">
        <v>13</v>
      </c>
      <c r="I91" s="68"/>
      <c r="J91" s="68"/>
      <c r="K91" s="68"/>
      <c r="L91" s="68"/>
      <c r="M91" s="68"/>
      <c r="N91" s="68"/>
      <c r="O91" s="68"/>
      <c r="P91" s="68"/>
      <c r="Q91" s="68"/>
      <c r="R91" s="68"/>
      <c r="S91" s="68"/>
      <c r="T91" s="68"/>
      <c r="U91" s="68"/>
      <c r="V91" s="68"/>
      <c r="W91" s="68"/>
      <c r="X91" s="68"/>
      <c r="Y91" s="68"/>
      <c r="Z91" s="68"/>
      <c r="AA91" s="68"/>
      <c r="AB91" s="68"/>
      <c r="AC91" s="134"/>
      <c r="AD91" s="138"/>
    </row>
    <row r="92" spans="1:30" ht="38.25" x14ac:dyDescent="0.25">
      <c r="A92" s="64">
        <v>105</v>
      </c>
      <c r="B92" s="67" t="s">
        <v>19</v>
      </c>
      <c r="C92" s="146"/>
      <c r="D92" s="66">
        <v>12</v>
      </c>
      <c r="E92" s="66">
        <v>12</v>
      </c>
      <c r="F92" s="66"/>
      <c r="G92" s="66" t="s">
        <v>12</v>
      </c>
      <c r="H92" s="67" t="s">
        <v>13</v>
      </c>
      <c r="I92" s="68"/>
      <c r="J92" s="68"/>
      <c r="K92" s="68"/>
      <c r="L92" s="68"/>
      <c r="M92" s="68"/>
      <c r="N92" s="68"/>
      <c r="O92" s="68"/>
      <c r="P92" s="68"/>
      <c r="Q92" s="68"/>
      <c r="R92" s="68"/>
      <c r="S92" s="68"/>
      <c r="T92" s="68"/>
      <c r="U92" s="68"/>
      <c r="V92" s="68"/>
      <c r="W92" s="68"/>
      <c r="X92" s="68"/>
      <c r="Y92" s="68"/>
      <c r="Z92" s="68"/>
      <c r="AA92" s="68"/>
      <c r="AB92" s="68"/>
      <c r="AC92" s="134"/>
      <c r="AD92" s="138"/>
    </row>
    <row r="93" spans="1:30" ht="38.25" x14ac:dyDescent="0.25">
      <c r="A93" s="64">
        <v>106</v>
      </c>
      <c r="B93" s="67" t="s">
        <v>15</v>
      </c>
      <c r="C93" s="146"/>
      <c r="D93" s="66">
        <v>18</v>
      </c>
      <c r="E93" s="66">
        <v>18</v>
      </c>
      <c r="F93" s="66"/>
      <c r="G93" s="66" t="s">
        <v>14</v>
      </c>
      <c r="H93" s="67" t="s">
        <v>13</v>
      </c>
      <c r="I93" s="68"/>
      <c r="J93" s="68"/>
      <c r="K93" s="68"/>
      <c r="L93" s="68"/>
      <c r="M93" s="68"/>
      <c r="N93" s="68"/>
      <c r="O93" s="68"/>
      <c r="P93" s="68"/>
      <c r="Q93" s="68"/>
      <c r="R93" s="68"/>
      <c r="S93" s="68"/>
      <c r="T93" s="68"/>
      <c r="U93" s="68"/>
      <c r="V93" s="68"/>
      <c r="W93" s="68"/>
      <c r="X93" s="68"/>
      <c r="Y93" s="68"/>
      <c r="Z93" s="68"/>
      <c r="AA93" s="68"/>
      <c r="AB93" s="68"/>
      <c r="AC93" s="134"/>
      <c r="AD93" s="138"/>
    </row>
    <row r="94" spans="1:30" x14ac:dyDescent="0.25">
      <c r="A94" s="154">
        <v>107</v>
      </c>
      <c r="B94" s="155" t="s">
        <v>11</v>
      </c>
      <c r="C94" s="156">
        <v>1</v>
      </c>
      <c r="D94" s="157">
        <v>5</v>
      </c>
      <c r="E94" s="157">
        <v>1.5</v>
      </c>
      <c r="F94" s="157">
        <v>1</v>
      </c>
      <c r="G94" s="157" t="s">
        <v>12</v>
      </c>
      <c r="H94" s="155" t="s">
        <v>399</v>
      </c>
      <c r="I94" s="158">
        <v>43291</v>
      </c>
      <c r="J94" s="158">
        <v>43341</v>
      </c>
      <c r="K94" s="160" t="s">
        <v>186</v>
      </c>
      <c r="L94" s="158">
        <v>43406</v>
      </c>
      <c r="M94" s="160" t="s">
        <v>186</v>
      </c>
      <c r="N94" s="160"/>
      <c r="O94" s="160" t="s">
        <v>186</v>
      </c>
      <c r="P94" s="159" t="s">
        <v>388</v>
      </c>
      <c r="Q94" s="158">
        <v>43405</v>
      </c>
      <c r="R94" s="160" t="s">
        <v>394</v>
      </c>
      <c r="S94" s="158">
        <v>43455</v>
      </c>
      <c r="T94" s="160" t="s">
        <v>186</v>
      </c>
      <c r="U94" s="160" t="s">
        <v>186</v>
      </c>
      <c r="V94" s="158">
        <v>43455</v>
      </c>
      <c r="W94" s="158">
        <v>43494</v>
      </c>
      <c r="X94" s="160" t="s">
        <v>186</v>
      </c>
      <c r="Y94" s="160"/>
      <c r="Z94" s="160"/>
      <c r="AA94" s="160"/>
      <c r="AB94" s="160"/>
      <c r="AC94" s="165"/>
      <c r="AD94" s="163"/>
    </row>
    <row r="95" spans="1:30" x14ac:dyDescent="0.25">
      <c r="A95" s="126" t="s">
        <v>386</v>
      </c>
      <c r="B95" s="78"/>
      <c r="C95" s="147"/>
      <c r="D95" s="42"/>
      <c r="E95" s="42"/>
      <c r="F95" s="42"/>
      <c r="G95" s="42"/>
      <c r="H95" s="42"/>
      <c r="T95" s="222"/>
    </row>
    <row r="97" spans="1:6" x14ac:dyDescent="0.25">
      <c r="A97" s="181" t="s">
        <v>419</v>
      </c>
      <c r="E97">
        <f>SUM(E7:E11,E27,E34:E37,E40:E41,E45:E46,E59:E62,E66:E87,E94)</f>
        <v>649.99999999999989</v>
      </c>
      <c r="F97" s="209">
        <f>SUM(F7:F11,F27,F34:F37,F40:F41,F45:F46,F55,F59,F61:F62,F66:F87,F94)</f>
        <v>472.71999999999986</v>
      </c>
    </row>
    <row r="98" spans="1:6" x14ac:dyDescent="0.25">
      <c r="A98" s="180" t="s">
        <v>420</v>
      </c>
      <c r="E98">
        <f>SUM(E26,E28:E29)</f>
        <v>54</v>
      </c>
      <c r="F98" s="209">
        <f>SUM(F26,F28:F29)</f>
        <v>46.8</v>
      </c>
    </row>
    <row r="99" spans="1:6" x14ac:dyDescent="0.25">
      <c r="A99" s="200" t="s">
        <v>421</v>
      </c>
      <c r="D99">
        <f>SUM(E5,E6,E31:E32,E38,E42:E44,E57:E58)</f>
        <v>315.3</v>
      </c>
    </row>
    <row r="100" spans="1:6" x14ac:dyDescent="0.25">
      <c r="A100" s="206" t="s">
        <v>422</v>
      </c>
      <c r="D100">
        <f>SUM(E12:E15,E30,E89:E90)</f>
        <v>243.60000000000002</v>
      </c>
    </row>
  </sheetData>
  <printOptions horizontalCentered="1" gridLines="1"/>
  <pageMargins left="0.7" right="0.7" top="0.25" bottom="0.25" header="0" footer="0"/>
  <pageSetup paperSize="616" orientation="portrait" horizontalDpi="4294967293" r:id="rId1"/>
  <headerFooter>
    <oddFooter>&amp;C&amp;D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zoomScale="80" zoomScaleNormal="80" workbookViewId="0">
      <pane ySplit="5" topLeftCell="A101" activePane="bottomLeft" state="frozen"/>
      <selection pane="bottomLeft" activeCell="A105" sqref="A105"/>
    </sheetView>
  </sheetViews>
  <sheetFormatPr defaultColWidth="8.85546875" defaultRowHeight="15" x14ac:dyDescent="0.25"/>
  <cols>
    <col min="1" max="1" width="89.7109375" style="18" customWidth="1"/>
    <col min="2" max="7" width="3.42578125" style="1" bestFit="1" customWidth="1"/>
    <col min="8" max="8" width="2" style="1" customWidth="1"/>
    <col min="9" max="21" width="3.42578125" style="1" bestFit="1" customWidth="1"/>
    <col min="22" max="22" width="16" style="1" customWidth="1"/>
    <col min="23" max="23" width="35.140625" style="1" customWidth="1"/>
    <col min="24" max="24" width="13.7109375" style="1" customWidth="1"/>
    <col min="25" max="25" width="28.28515625" style="1" customWidth="1"/>
    <col min="26" max="16384" width="8.85546875" style="1"/>
  </cols>
  <sheetData>
    <row r="1" spans="1:25" ht="20.25" x14ac:dyDescent="0.3">
      <c r="A1" s="243" t="s">
        <v>162</v>
      </c>
      <c r="B1" s="243"/>
      <c r="C1" s="243"/>
      <c r="D1" s="243"/>
      <c r="E1" s="243"/>
      <c r="F1" s="243"/>
      <c r="G1" s="243"/>
      <c r="H1" s="243"/>
      <c r="I1" s="243"/>
      <c r="J1" s="243"/>
      <c r="K1" s="243"/>
      <c r="L1" s="243"/>
      <c r="M1" s="243"/>
      <c r="N1" s="243"/>
      <c r="O1" s="243"/>
      <c r="P1" s="243"/>
      <c r="Q1" s="243"/>
      <c r="R1" s="243"/>
      <c r="S1" s="243"/>
      <c r="T1" s="243"/>
      <c r="U1" s="243"/>
      <c r="V1" s="243"/>
      <c r="W1" s="243"/>
      <c r="X1" s="22"/>
      <c r="Y1" s="22"/>
    </row>
    <row r="2" spans="1:25" ht="18.75" x14ac:dyDescent="0.3">
      <c r="A2" s="244" t="s">
        <v>25</v>
      </c>
      <c r="B2" s="244"/>
      <c r="C2" s="244"/>
      <c r="D2" s="244"/>
      <c r="E2" s="244"/>
      <c r="F2" s="244"/>
      <c r="G2" s="244"/>
      <c r="H2" s="244"/>
      <c r="I2" s="244"/>
      <c r="J2" s="244"/>
      <c r="K2" s="244"/>
      <c r="L2" s="244"/>
      <c r="M2" s="244"/>
      <c r="N2" s="244"/>
      <c r="O2" s="244"/>
      <c r="P2" s="244"/>
      <c r="Q2" s="244"/>
      <c r="R2" s="244"/>
      <c r="S2" s="244"/>
      <c r="T2" s="244"/>
      <c r="U2" s="244"/>
      <c r="V2" s="244"/>
      <c r="W2" s="244"/>
      <c r="X2" s="23"/>
      <c r="Y2" s="23"/>
    </row>
    <row r="3" spans="1:25" ht="6.6" customHeight="1" x14ac:dyDescent="0.25"/>
    <row r="4" spans="1:25" x14ac:dyDescent="0.25">
      <c r="A4" s="245" t="s">
        <v>26</v>
      </c>
      <c r="B4" s="242" t="s">
        <v>42</v>
      </c>
      <c r="C4" s="242"/>
      <c r="D4" s="242"/>
      <c r="E4" s="242"/>
      <c r="F4" s="242"/>
      <c r="G4" s="242"/>
      <c r="H4" s="238"/>
      <c r="I4" s="242" t="s">
        <v>43</v>
      </c>
      <c r="J4" s="242"/>
      <c r="K4" s="242"/>
      <c r="L4" s="242"/>
      <c r="M4" s="242"/>
      <c r="N4" s="242"/>
      <c r="O4" s="242"/>
      <c r="P4" s="242"/>
      <c r="Q4" s="242"/>
      <c r="R4" s="242"/>
      <c r="S4" s="242"/>
      <c r="T4" s="242"/>
      <c r="U4" s="242"/>
      <c r="V4" s="245" t="s">
        <v>44</v>
      </c>
      <c r="W4" s="245" t="s">
        <v>45</v>
      </c>
    </row>
    <row r="5" spans="1:25" ht="220.9" customHeight="1" x14ac:dyDescent="0.25">
      <c r="A5" s="245"/>
      <c r="B5" s="17" t="s">
        <v>27</v>
      </c>
      <c r="C5" s="17" t="s">
        <v>28</v>
      </c>
      <c r="D5" s="17" t="s">
        <v>29</v>
      </c>
      <c r="E5" s="17" t="s">
        <v>30</v>
      </c>
      <c r="F5" s="17" t="s">
        <v>31</v>
      </c>
      <c r="G5" s="17" t="s">
        <v>32</v>
      </c>
      <c r="H5" s="238"/>
      <c r="I5" s="17" t="s">
        <v>112</v>
      </c>
      <c r="J5" s="17" t="s">
        <v>173</v>
      </c>
      <c r="K5" s="17" t="s">
        <v>113</v>
      </c>
      <c r="L5" s="17" t="s">
        <v>33</v>
      </c>
      <c r="M5" s="17" t="s">
        <v>34</v>
      </c>
      <c r="N5" s="17" t="s">
        <v>35</v>
      </c>
      <c r="O5" s="17" t="s">
        <v>174</v>
      </c>
      <c r="P5" s="17" t="s">
        <v>36</v>
      </c>
      <c r="Q5" s="17" t="s">
        <v>37</v>
      </c>
      <c r="R5" s="17" t="s">
        <v>38</v>
      </c>
      <c r="S5" s="17" t="s">
        <v>39</v>
      </c>
      <c r="T5" s="17" t="s">
        <v>40</v>
      </c>
      <c r="U5" s="17" t="s">
        <v>41</v>
      </c>
      <c r="V5" s="245"/>
      <c r="W5" s="245"/>
    </row>
    <row r="6" spans="1:25" x14ac:dyDescent="0.25">
      <c r="A6" s="37" t="s">
        <v>75</v>
      </c>
      <c r="B6" s="240"/>
      <c r="C6" s="241"/>
      <c r="D6" s="241"/>
      <c r="E6" s="241"/>
      <c r="F6" s="241"/>
      <c r="G6" s="241"/>
      <c r="H6" s="238"/>
      <c r="I6" s="246"/>
      <c r="J6" s="247"/>
      <c r="K6" s="247"/>
      <c r="L6" s="247"/>
      <c r="M6" s="247"/>
      <c r="N6" s="247"/>
      <c r="O6" s="247"/>
      <c r="P6" s="247"/>
      <c r="Q6" s="247"/>
      <c r="R6" s="247"/>
      <c r="S6" s="247"/>
      <c r="T6" s="247"/>
      <c r="U6" s="247"/>
      <c r="V6" s="247"/>
      <c r="W6" s="240"/>
    </row>
    <row r="7" spans="1:25" ht="45" x14ac:dyDescent="0.25">
      <c r="A7" s="19" t="s">
        <v>46</v>
      </c>
      <c r="B7" s="26"/>
      <c r="C7" s="26"/>
      <c r="D7" s="26" t="s">
        <v>60</v>
      </c>
      <c r="E7" s="26" t="s">
        <v>60</v>
      </c>
      <c r="F7" s="26"/>
      <c r="G7" s="26" t="s">
        <v>60</v>
      </c>
      <c r="H7" s="238"/>
      <c r="I7" s="26" t="s">
        <v>60</v>
      </c>
      <c r="J7" s="26" t="s">
        <v>60</v>
      </c>
      <c r="K7" s="26" t="s">
        <v>60</v>
      </c>
      <c r="L7" s="26"/>
      <c r="M7" s="26"/>
      <c r="N7" s="26"/>
      <c r="O7" s="26"/>
      <c r="P7" s="26"/>
      <c r="Q7" s="26"/>
      <c r="R7" s="26"/>
      <c r="S7" s="26"/>
      <c r="T7" s="26"/>
      <c r="U7" s="26"/>
      <c r="V7" s="20"/>
      <c r="W7" s="20"/>
    </row>
    <row r="8" spans="1:25" ht="45" x14ac:dyDescent="0.25">
      <c r="A8" s="19" t="s">
        <v>47</v>
      </c>
      <c r="B8" s="26"/>
      <c r="C8" s="26"/>
      <c r="D8" s="26" t="s">
        <v>60</v>
      </c>
      <c r="E8" s="46" t="s">
        <v>60</v>
      </c>
      <c r="F8" s="26"/>
      <c r="G8" s="26"/>
      <c r="H8" s="238"/>
      <c r="I8" s="26" t="s">
        <v>60</v>
      </c>
      <c r="J8" s="26" t="s">
        <v>60</v>
      </c>
      <c r="K8" s="26" t="s">
        <v>60</v>
      </c>
      <c r="L8" s="26"/>
      <c r="M8" s="26"/>
      <c r="N8" s="26"/>
      <c r="O8" s="26"/>
      <c r="P8" s="26"/>
      <c r="Q8" s="26"/>
      <c r="R8" s="26"/>
      <c r="S8" s="26"/>
      <c r="T8" s="26"/>
      <c r="U8" s="26"/>
      <c r="V8" s="20"/>
      <c r="W8" s="20"/>
    </row>
    <row r="9" spans="1:25" ht="30" x14ac:dyDescent="0.25">
      <c r="A9" s="19" t="s">
        <v>48</v>
      </c>
      <c r="B9" s="26"/>
      <c r="C9" s="26"/>
      <c r="D9" s="26" t="s">
        <v>60</v>
      </c>
      <c r="E9" s="46" t="s">
        <v>60</v>
      </c>
      <c r="F9" s="26"/>
      <c r="G9" s="26"/>
      <c r="H9" s="238"/>
      <c r="I9" s="26" t="s">
        <v>60</v>
      </c>
      <c r="J9" s="26" t="s">
        <v>60</v>
      </c>
      <c r="K9" s="26" t="s">
        <v>60</v>
      </c>
      <c r="L9" s="26"/>
      <c r="M9" s="26"/>
      <c r="N9" s="26"/>
      <c r="O9" s="26"/>
      <c r="P9" s="26"/>
      <c r="Q9" s="26"/>
      <c r="R9" s="26"/>
      <c r="S9" s="26"/>
      <c r="T9" s="26"/>
      <c r="U9" s="26"/>
      <c r="V9" s="20"/>
      <c r="W9" s="20"/>
    </row>
    <row r="10" spans="1:25" ht="60" x14ac:dyDescent="0.25">
      <c r="A10" s="19" t="s">
        <v>49</v>
      </c>
      <c r="B10" s="26" t="s">
        <v>60</v>
      </c>
      <c r="C10" s="26"/>
      <c r="D10" s="26"/>
      <c r="E10" s="26" t="s">
        <v>60</v>
      </c>
      <c r="F10" s="26"/>
      <c r="G10" s="26"/>
      <c r="H10" s="238"/>
      <c r="I10" s="26"/>
      <c r="J10" s="26"/>
      <c r="K10" s="26" t="s">
        <v>60</v>
      </c>
      <c r="L10" s="26"/>
      <c r="M10" s="26"/>
      <c r="N10" s="26"/>
      <c r="O10" s="26"/>
      <c r="P10" s="26"/>
      <c r="Q10" s="26"/>
      <c r="R10" s="26"/>
      <c r="S10" s="26"/>
      <c r="T10" s="26"/>
      <c r="U10" s="26" t="s">
        <v>60</v>
      </c>
      <c r="V10" s="20"/>
      <c r="W10" s="20"/>
    </row>
    <row r="11" spans="1:25" x14ac:dyDescent="0.25">
      <c r="A11" s="21" t="s">
        <v>50</v>
      </c>
      <c r="B11" s="26"/>
      <c r="C11" s="26"/>
      <c r="D11" s="26" t="s">
        <v>60</v>
      </c>
      <c r="E11" s="26" t="s">
        <v>60</v>
      </c>
      <c r="F11" s="26"/>
      <c r="G11" s="26"/>
      <c r="H11" s="238"/>
      <c r="I11" s="26"/>
      <c r="J11" s="26"/>
      <c r="K11" s="26" t="s">
        <v>60</v>
      </c>
      <c r="L11" s="26"/>
      <c r="M11" s="26"/>
      <c r="N11" s="26"/>
      <c r="O11" s="26" t="s">
        <v>60</v>
      </c>
      <c r="P11" s="26"/>
      <c r="Q11" s="26"/>
      <c r="R11" s="26"/>
      <c r="S11" s="26"/>
      <c r="T11" s="26"/>
      <c r="U11" s="26"/>
      <c r="V11" s="20"/>
      <c r="W11" s="20"/>
    </row>
    <row r="12" spans="1:25" ht="60" x14ac:dyDescent="0.25">
      <c r="A12" s="19" t="s">
        <v>51</v>
      </c>
      <c r="B12" s="26" t="s">
        <v>60</v>
      </c>
      <c r="C12" s="43" t="s">
        <v>60</v>
      </c>
      <c r="D12" s="43" t="s">
        <v>60</v>
      </c>
      <c r="E12" s="43" t="s">
        <v>60</v>
      </c>
      <c r="F12" s="26"/>
      <c r="G12" s="26"/>
      <c r="H12" s="238"/>
      <c r="I12" s="26"/>
      <c r="J12" s="26"/>
      <c r="K12" s="26" t="s">
        <v>60</v>
      </c>
      <c r="L12" s="26" t="s">
        <v>60</v>
      </c>
      <c r="M12" s="26"/>
      <c r="N12" s="26"/>
      <c r="O12" s="26" t="s">
        <v>60</v>
      </c>
      <c r="P12" s="26"/>
      <c r="Q12" s="26"/>
      <c r="R12" s="26"/>
      <c r="S12" s="26"/>
      <c r="T12" s="26"/>
      <c r="U12" s="26"/>
      <c r="V12" s="20"/>
      <c r="W12" s="20"/>
    </row>
    <row r="13" spans="1:25" ht="30" x14ac:dyDescent="0.25">
      <c r="A13" s="19" t="s">
        <v>52</v>
      </c>
      <c r="B13" s="26" t="s">
        <v>60</v>
      </c>
      <c r="C13" s="26"/>
      <c r="D13" s="26" t="s">
        <v>60</v>
      </c>
      <c r="E13" s="26" t="s">
        <v>60</v>
      </c>
      <c r="F13" s="26"/>
      <c r="G13" s="26"/>
      <c r="H13" s="238"/>
      <c r="I13" s="26"/>
      <c r="J13" s="26"/>
      <c r="K13" s="26" t="s">
        <v>60</v>
      </c>
      <c r="L13" s="26" t="s">
        <v>60</v>
      </c>
      <c r="M13" s="26"/>
      <c r="N13" s="26"/>
      <c r="O13" s="26" t="s">
        <v>60</v>
      </c>
      <c r="P13" s="26"/>
      <c r="Q13" s="26"/>
      <c r="R13" s="26"/>
      <c r="S13" s="26"/>
      <c r="T13" s="26"/>
      <c r="U13" s="26"/>
      <c r="V13" s="20"/>
      <c r="W13" s="20"/>
    </row>
    <row r="14" spans="1:25" ht="60" x14ac:dyDescent="0.25">
      <c r="A14" s="19" t="s">
        <v>156</v>
      </c>
      <c r="B14" s="26" t="s">
        <v>60</v>
      </c>
      <c r="C14" s="26" t="s">
        <v>60</v>
      </c>
      <c r="D14" s="26" t="s">
        <v>60</v>
      </c>
      <c r="E14" s="26" t="s">
        <v>60</v>
      </c>
      <c r="F14" s="26"/>
      <c r="G14" s="26"/>
      <c r="H14" s="238"/>
      <c r="I14" s="26"/>
      <c r="J14" s="26"/>
      <c r="K14" s="26" t="s">
        <v>60</v>
      </c>
      <c r="L14" s="26"/>
      <c r="M14" s="26"/>
      <c r="N14" s="26"/>
      <c r="O14" s="26" t="s">
        <v>60</v>
      </c>
      <c r="P14" s="26"/>
      <c r="Q14" s="26"/>
      <c r="R14" s="26"/>
      <c r="S14" s="26"/>
      <c r="T14" s="26"/>
      <c r="U14" s="26"/>
      <c r="V14" s="20"/>
      <c r="W14" s="20"/>
    </row>
    <row r="15" spans="1:25" ht="60" x14ac:dyDescent="0.25">
      <c r="A15" s="19" t="s">
        <v>53</v>
      </c>
      <c r="B15" s="26" t="s">
        <v>60</v>
      </c>
      <c r="C15" s="26" t="s">
        <v>60</v>
      </c>
      <c r="D15" s="26" t="s">
        <v>60</v>
      </c>
      <c r="E15" s="26" t="s">
        <v>60</v>
      </c>
      <c r="F15" s="26"/>
      <c r="G15" s="26"/>
      <c r="H15" s="238"/>
      <c r="I15" s="26"/>
      <c r="J15" s="26"/>
      <c r="K15" s="26" t="s">
        <v>60</v>
      </c>
      <c r="L15" s="26"/>
      <c r="M15" s="26"/>
      <c r="N15" s="26"/>
      <c r="O15" s="26" t="s">
        <v>60</v>
      </c>
      <c r="P15" s="26"/>
      <c r="Q15" s="26"/>
      <c r="R15" s="26"/>
      <c r="S15" s="26"/>
      <c r="T15" s="26"/>
      <c r="U15" s="26"/>
      <c r="V15" s="20"/>
      <c r="W15" s="20"/>
    </row>
    <row r="16" spans="1:25" ht="105" x14ac:dyDescent="0.25">
      <c r="A16" s="19" t="s">
        <v>154</v>
      </c>
      <c r="B16" s="26" t="s">
        <v>60</v>
      </c>
      <c r="C16" s="26" t="s">
        <v>60</v>
      </c>
      <c r="D16" s="26" t="s">
        <v>60</v>
      </c>
      <c r="E16" s="26" t="s">
        <v>60</v>
      </c>
      <c r="F16" s="26"/>
      <c r="G16" s="26"/>
      <c r="H16" s="238"/>
      <c r="I16" s="26"/>
      <c r="J16" s="26"/>
      <c r="K16" s="26" t="s">
        <v>60</v>
      </c>
      <c r="L16" s="26" t="s">
        <v>60</v>
      </c>
      <c r="M16" s="26"/>
      <c r="N16" s="26"/>
      <c r="O16" s="26" t="s">
        <v>60</v>
      </c>
      <c r="P16" s="26"/>
      <c r="Q16" s="26"/>
      <c r="R16" s="26"/>
      <c r="S16" s="26"/>
      <c r="T16" s="26"/>
      <c r="U16" s="26"/>
      <c r="V16" s="20"/>
      <c r="W16" s="20"/>
    </row>
    <row r="17" spans="1:23" ht="90" x14ac:dyDescent="0.25">
      <c r="A17" s="19" t="s">
        <v>155</v>
      </c>
      <c r="B17" s="26"/>
      <c r="C17" s="26"/>
      <c r="D17" s="26" t="s">
        <v>60</v>
      </c>
      <c r="E17" s="26" t="s">
        <v>60</v>
      </c>
      <c r="F17" s="26"/>
      <c r="G17" s="26"/>
      <c r="H17" s="238"/>
      <c r="I17" s="26"/>
      <c r="J17" s="26"/>
      <c r="K17" s="26" t="s">
        <v>60</v>
      </c>
      <c r="L17" s="26" t="s">
        <v>60</v>
      </c>
      <c r="M17" s="26"/>
      <c r="N17" s="26"/>
      <c r="O17" s="26" t="s">
        <v>60</v>
      </c>
      <c r="P17" s="26"/>
      <c r="Q17" s="26"/>
      <c r="R17" s="26"/>
      <c r="S17" s="26"/>
      <c r="T17" s="26"/>
      <c r="U17" s="26"/>
      <c r="V17" s="20"/>
      <c r="W17" s="20"/>
    </row>
    <row r="18" spans="1:23" ht="75" x14ac:dyDescent="0.25">
      <c r="A18" s="24" t="s">
        <v>159</v>
      </c>
      <c r="B18" s="26" t="s">
        <v>60</v>
      </c>
      <c r="C18" s="26"/>
      <c r="D18" s="26" t="s">
        <v>60</v>
      </c>
      <c r="E18" s="26" t="s">
        <v>60</v>
      </c>
      <c r="F18" s="26"/>
      <c r="G18" s="26"/>
      <c r="H18" s="238"/>
      <c r="I18" s="26"/>
      <c r="J18" s="26"/>
      <c r="K18" s="26" t="s">
        <v>60</v>
      </c>
      <c r="L18" s="26"/>
      <c r="M18" s="26"/>
      <c r="N18" s="26"/>
      <c r="O18" s="26" t="s">
        <v>60</v>
      </c>
      <c r="P18" s="26"/>
      <c r="Q18" s="26"/>
      <c r="R18" s="26"/>
      <c r="S18" s="26"/>
      <c r="T18" s="26"/>
      <c r="U18" s="26"/>
      <c r="V18" s="20"/>
      <c r="W18" s="20"/>
    </row>
    <row r="19" spans="1:23" ht="30" x14ac:dyDescent="0.25">
      <c r="A19" s="24" t="s">
        <v>54</v>
      </c>
      <c r="B19" s="26"/>
      <c r="C19" s="26" t="s">
        <v>60</v>
      </c>
      <c r="D19" s="26"/>
      <c r="E19" s="26"/>
      <c r="F19" s="26"/>
      <c r="G19" s="26"/>
      <c r="H19" s="238"/>
      <c r="I19" s="26"/>
      <c r="J19" s="26"/>
      <c r="K19" s="26" t="s">
        <v>60</v>
      </c>
      <c r="L19" s="26"/>
      <c r="M19" s="26"/>
      <c r="N19" s="26"/>
      <c r="O19" s="26" t="s">
        <v>60</v>
      </c>
      <c r="P19" s="26"/>
      <c r="Q19" s="26"/>
      <c r="R19" s="26"/>
      <c r="S19" s="26"/>
      <c r="T19" s="26"/>
      <c r="U19" s="26"/>
      <c r="V19" s="20"/>
      <c r="W19" s="20"/>
    </row>
    <row r="20" spans="1:23" ht="45" x14ac:dyDescent="0.25">
      <c r="A20" s="24" t="s">
        <v>55</v>
      </c>
      <c r="B20" s="26"/>
      <c r="C20" s="26" t="s">
        <v>60</v>
      </c>
      <c r="D20" s="26" t="s">
        <v>60</v>
      </c>
      <c r="E20" s="26" t="s">
        <v>60</v>
      </c>
      <c r="F20" s="26" t="s">
        <v>60</v>
      </c>
      <c r="G20" s="26"/>
      <c r="H20" s="238"/>
      <c r="I20" s="26"/>
      <c r="J20" s="26"/>
      <c r="K20" s="26" t="s">
        <v>60</v>
      </c>
      <c r="L20" s="26"/>
      <c r="M20" s="26"/>
      <c r="N20" s="26" t="s">
        <v>60</v>
      </c>
      <c r="O20" s="26" t="s">
        <v>60</v>
      </c>
      <c r="P20" s="26"/>
      <c r="Q20" s="26"/>
      <c r="R20" s="26"/>
      <c r="S20" s="26"/>
      <c r="T20" s="26"/>
      <c r="U20" s="26"/>
      <c r="V20" s="20"/>
      <c r="W20" s="20"/>
    </row>
    <row r="21" spans="1:23" ht="30" x14ac:dyDescent="0.25">
      <c r="A21" s="25" t="s">
        <v>158</v>
      </c>
      <c r="B21" s="26" t="s">
        <v>60</v>
      </c>
      <c r="C21" s="26"/>
      <c r="D21" s="26" t="s">
        <v>60</v>
      </c>
      <c r="E21" s="26" t="s">
        <v>60</v>
      </c>
      <c r="F21" s="26"/>
      <c r="G21" s="26"/>
      <c r="H21" s="238"/>
      <c r="I21" s="26"/>
      <c r="J21" s="26" t="s">
        <v>60</v>
      </c>
      <c r="K21" s="26" t="s">
        <v>60</v>
      </c>
      <c r="L21" s="26"/>
      <c r="M21" s="26"/>
      <c r="N21" s="26"/>
      <c r="O21" s="26"/>
      <c r="P21" s="26"/>
      <c r="Q21" s="26"/>
      <c r="R21" s="26"/>
      <c r="S21" s="26"/>
      <c r="T21" s="26"/>
      <c r="U21" s="26"/>
      <c r="V21" s="20"/>
      <c r="W21" s="20"/>
    </row>
    <row r="22" spans="1:23" ht="45" x14ac:dyDescent="0.25">
      <c r="A22" s="25" t="s">
        <v>157</v>
      </c>
      <c r="B22" s="26" t="s">
        <v>60</v>
      </c>
      <c r="C22" s="26"/>
      <c r="D22" s="26"/>
      <c r="E22" s="26"/>
      <c r="F22" s="26"/>
      <c r="G22" s="26"/>
      <c r="H22" s="238"/>
      <c r="I22" s="26"/>
      <c r="J22" s="26" t="s">
        <v>60</v>
      </c>
      <c r="K22" s="26" t="s">
        <v>60</v>
      </c>
      <c r="L22" s="26"/>
      <c r="M22" s="26"/>
      <c r="N22" s="26"/>
      <c r="O22" s="26"/>
      <c r="P22" s="26"/>
      <c r="Q22" s="26"/>
      <c r="R22" s="26"/>
      <c r="S22" s="26"/>
      <c r="T22" s="26"/>
      <c r="U22" s="26"/>
      <c r="V22" s="20"/>
      <c r="W22" s="20"/>
    </row>
    <row r="23" spans="1:23" ht="120" x14ac:dyDescent="0.25">
      <c r="A23" s="24" t="s">
        <v>56</v>
      </c>
      <c r="B23" s="26"/>
      <c r="C23" s="26"/>
      <c r="D23" s="26" t="s">
        <v>60</v>
      </c>
      <c r="E23" s="26" t="s">
        <v>60</v>
      </c>
      <c r="F23" s="26"/>
      <c r="G23" s="26"/>
      <c r="H23" s="238"/>
      <c r="I23" s="26"/>
      <c r="J23" s="43" t="s">
        <v>60</v>
      </c>
      <c r="K23" s="26" t="s">
        <v>60</v>
      </c>
      <c r="L23" s="26"/>
      <c r="M23" s="26"/>
      <c r="N23" s="26"/>
      <c r="O23" s="26"/>
      <c r="P23" s="26"/>
      <c r="Q23" s="26"/>
      <c r="R23" s="26"/>
      <c r="S23" s="26"/>
      <c r="T23" s="26"/>
      <c r="U23" s="26"/>
      <c r="V23" s="20"/>
      <c r="W23" s="20"/>
    </row>
    <row r="24" spans="1:23" ht="75" x14ac:dyDescent="0.25">
      <c r="A24" s="24" t="s">
        <v>57</v>
      </c>
      <c r="B24" s="26" t="s">
        <v>60</v>
      </c>
      <c r="C24" s="26" t="s">
        <v>60</v>
      </c>
      <c r="D24" s="26" t="s">
        <v>60</v>
      </c>
      <c r="E24" s="26" t="s">
        <v>60</v>
      </c>
      <c r="F24" s="26"/>
      <c r="G24" s="26" t="s">
        <v>60</v>
      </c>
      <c r="H24" s="238"/>
      <c r="I24" s="26"/>
      <c r="J24" s="26"/>
      <c r="K24" s="26" t="s">
        <v>60</v>
      </c>
      <c r="L24" s="26"/>
      <c r="M24" s="26"/>
      <c r="N24" s="26"/>
      <c r="O24" s="26"/>
      <c r="P24" s="26"/>
      <c r="Q24" s="26"/>
      <c r="R24" s="26"/>
      <c r="S24" s="26"/>
      <c r="T24" s="26"/>
      <c r="U24" s="26"/>
      <c r="V24" s="20"/>
      <c r="W24" s="20"/>
    </row>
    <row r="25" spans="1:23" ht="30" x14ac:dyDescent="0.25">
      <c r="A25" s="24" t="s">
        <v>58</v>
      </c>
      <c r="B25" s="26" t="s">
        <v>60</v>
      </c>
      <c r="C25" s="26"/>
      <c r="D25" s="26" t="s">
        <v>60</v>
      </c>
      <c r="E25" s="26" t="s">
        <v>60</v>
      </c>
      <c r="F25" s="26"/>
      <c r="G25" s="26"/>
      <c r="H25" s="248"/>
      <c r="I25" s="26"/>
      <c r="J25" s="43" t="s">
        <v>60</v>
      </c>
      <c r="K25" s="26" t="s">
        <v>60</v>
      </c>
      <c r="L25" s="26"/>
      <c r="M25" s="26"/>
      <c r="N25" s="26"/>
      <c r="O25" s="26" t="s">
        <v>60</v>
      </c>
      <c r="P25" s="26"/>
      <c r="Q25" s="26"/>
      <c r="R25" s="26"/>
      <c r="S25" s="26"/>
      <c r="T25" s="26"/>
      <c r="U25" s="26"/>
      <c r="V25" s="20"/>
      <c r="W25" s="20"/>
    </row>
    <row r="26" spans="1:23" ht="45" x14ac:dyDescent="0.25">
      <c r="A26" s="24" t="s">
        <v>148</v>
      </c>
      <c r="B26" s="26"/>
      <c r="C26" s="26"/>
      <c r="D26" s="43" t="s">
        <v>60</v>
      </c>
      <c r="E26" s="43" t="s">
        <v>60</v>
      </c>
      <c r="F26" s="26"/>
      <c r="G26" s="26" t="s">
        <v>60</v>
      </c>
      <c r="H26" s="249"/>
      <c r="I26" s="26"/>
      <c r="J26" s="26" t="s">
        <v>60</v>
      </c>
      <c r="K26" s="26" t="s">
        <v>60</v>
      </c>
      <c r="L26" s="26"/>
      <c r="M26" s="26"/>
      <c r="N26" s="26"/>
      <c r="O26" s="26"/>
      <c r="P26" s="26"/>
      <c r="Q26" s="26"/>
      <c r="R26" s="26"/>
      <c r="S26" s="26"/>
      <c r="T26" s="26"/>
      <c r="U26" s="26"/>
      <c r="V26" s="20"/>
      <c r="W26" s="20"/>
    </row>
    <row r="27" spans="1:23" x14ac:dyDescent="0.25">
      <c r="A27" s="20" t="s">
        <v>59</v>
      </c>
      <c r="B27" s="26" t="s">
        <v>60</v>
      </c>
      <c r="C27" s="26"/>
      <c r="D27" s="26"/>
      <c r="E27" s="26" t="s">
        <v>60</v>
      </c>
      <c r="F27" s="26"/>
      <c r="G27" s="26"/>
      <c r="H27" s="249"/>
      <c r="I27" s="26"/>
      <c r="J27" s="26"/>
      <c r="K27" s="26" t="s">
        <v>60</v>
      </c>
      <c r="L27" s="26"/>
      <c r="M27" s="26"/>
      <c r="N27" s="26"/>
      <c r="O27" s="26"/>
      <c r="P27" s="26"/>
      <c r="Q27" s="26"/>
      <c r="R27" s="26"/>
      <c r="S27" s="26" t="s">
        <v>60</v>
      </c>
      <c r="T27" s="26"/>
      <c r="U27" s="26"/>
      <c r="V27" s="20"/>
      <c r="W27" s="20"/>
    </row>
    <row r="28" spans="1:23" ht="30" x14ac:dyDescent="0.25">
      <c r="A28" s="24" t="s">
        <v>61</v>
      </c>
      <c r="B28" s="26" t="s">
        <v>60</v>
      </c>
      <c r="C28" s="26" t="s">
        <v>60</v>
      </c>
      <c r="D28" s="26"/>
      <c r="E28" s="26"/>
      <c r="F28" s="26"/>
      <c r="G28" s="26"/>
      <c r="H28" s="249"/>
      <c r="I28" s="26"/>
      <c r="J28" s="26"/>
      <c r="K28" s="26"/>
      <c r="L28" s="26"/>
      <c r="M28" s="26"/>
      <c r="N28" s="26"/>
      <c r="O28" s="26"/>
      <c r="P28" s="26"/>
      <c r="Q28" s="26"/>
      <c r="R28" s="26"/>
      <c r="S28" s="26" t="s">
        <v>60</v>
      </c>
      <c r="T28" s="26"/>
      <c r="U28" s="26"/>
      <c r="V28" s="20"/>
      <c r="W28" s="20"/>
    </row>
    <row r="29" spans="1:23" ht="30" x14ac:dyDescent="0.25">
      <c r="A29" s="24" t="s">
        <v>62</v>
      </c>
      <c r="B29" s="26" t="s">
        <v>60</v>
      </c>
      <c r="C29" s="26" t="s">
        <v>60</v>
      </c>
      <c r="D29" s="26"/>
      <c r="E29" s="26" t="s">
        <v>60</v>
      </c>
      <c r="F29" s="26"/>
      <c r="G29" s="26"/>
      <c r="H29" s="249"/>
      <c r="I29" s="26"/>
      <c r="J29" s="26"/>
      <c r="K29" s="26" t="s">
        <v>60</v>
      </c>
      <c r="L29" s="26"/>
      <c r="M29" s="26"/>
      <c r="N29" s="26"/>
      <c r="O29" s="26"/>
      <c r="P29" s="26"/>
      <c r="Q29" s="26"/>
      <c r="R29" s="26"/>
      <c r="S29" s="26" t="s">
        <v>60</v>
      </c>
      <c r="T29" s="26"/>
      <c r="U29" s="26"/>
      <c r="V29" s="20"/>
      <c r="W29" s="20"/>
    </row>
    <row r="30" spans="1:23" ht="75" x14ac:dyDescent="0.25">
      <c r="A30" s="24" t="s">
        <v>161</v>
      </c>
      <c r="B30" s="26"/>
      <c r="C30" s="26"/>
      <c r="D30" s="26" t="s">
        <v>60</v>
      </c>
      <c r="E30" s="26" t="s">
        <v>60</v>
      </c>
      <c r="F30" s="26"/>
      <c r="G30" s="26"/>
      <c r="H30" s="249"/>
      <c r="I30" s="26"/>
      <c r="J30" s="26"/>
      <c r="K30" s="26" t="s">
        <v>60</v>
      </c>
      <c r="L30" s="26"/>
      <c r="M30" s="26"/>
      <c r="N30" s="26"/>
      <c r="O30" s="26"/>
      <c r="P30" s="26"/>
      <c r="Q30" s="26" t="s">
        <v>60</v>
      </c>
      <c r="R30" s="26"/>
      <c r="S30" s="26"/>
      <c r="T30" s="26" t="s">
        <v>60</v>
      </c>
      <c r="U30" s="26"/>
      <c r="V30" s="20"/>
      <c r="W30" s="20"/>
    </row>
    <row r="31" spans="1:23" ht="105" x14ac:dyDescent="0.25">
      <c r="A31" s="24" t="s">
        <v>63</v>
      </c>
      <c r="B31" s="26" t="s">
        <v>60</v>
      </c>
      <c r="C31" s="26"/>
      <c r="D31" s="26" t="s">
        <v>60</v>
      </c>
      <c r="E31" s="26" t="s">
        <v>60</v>
      </c>
      <c r="F31" s="26" t="s">
        <v>60</v>
      </c>
      <c r="G31" s="26"/>
      <c r="H31" s="249"/>
      <c r="I31" s="26"/>
      <c r="J31" s="26"/>
      <c r="K31" s="26" t="s">
        <v>60</v>
      </c>
      <c r="L31" s="26"/>
      <c r="M31" s="26"/>
      <c r="N31" s="26"/>
      <c r="O31" s="26"/>
      <c r="P31" s="26" t="s">
        <v>60</v>
      </c>
      <c r="Q31" s="26" t="s">
        <v>60</v>
      </c>
      <c r="R31" s="26"/>
      <c r="S31" s="26"/>
      <c r="T31" s="26"/>
      <c r="U31" s="26"/>
      <c r="V31" s="20"/>
      <c r="W31" s="20"/>
    </row>
    <row r="32" spans="1:23" ht="30" x14ac:dyDescent="0.25">
      <c r="A32" s="24" t="s">
        <v>64</v>
      </c>
      <c r="B32" s="26"/>
      <c r="C32" s="26" t="s">
        <v>60</v>
      </c>
      <c r="D32" s="26"/>
      <c r="E32" s="26" t="s">
        <v>60</v>
      </c>
      <c r="F32" s="26" t="s">
        <v>60</v>
      </c>
      <c r="G32" s="26"/>
      <c r="H32" s="249"/>
      <c r="I32" s="26"/>
      <c r="J32" s="26"/>
      <c r="K32" s="26"/>
      <c r="L32" s="26"/>
      <c r="M32" s="26"/>
      <c r="N32" s="26"/>
      <c r="O32" s="26"/>
      <c r="P32" s="26" t="s">
        <v>60</v>
      </c>
      <c r="Q32" s="26"/>
      <c r="R32" s="26"/>
      <c r="S32" s="26"/>
      <c r="T32" s="26"/>
      <c r="U32" s="26"/>
      <c r="V32" s="20"/>
      <c r="W32" s="20"/>
    </row>
    <row r="33" spans="1:23" ht="90" x14ac:dyDescent="0.25">
      <c r="A33" s="24" t="s">
        <v>65</v>
      </c>
      <c r="B33" s="26" t="s">
        <v>60</v>
      </c>
      <c r="C33" s="26"/>
      <c r="D33" s="26"/>
      <c r="E33" s="26"/>
      <c r="F33" s="26"/>
      <c r="G33" s="26"/>
      <c r="H33" s="250"/>
      <c r="I33" s="26"/>
      <c r="J33" s="26"/>
      <c r="K33" s="26" t="s">
        <v>60</v>
      </c>
      <c r="L33" s="26" t="s">
        <v>60</v>
      </c>
      <c r="M33" s="26"/>
      <c r="N33" s="26"/>
      <c r="O33" s="26"/>
      <c r="P33" s="26"/>
      <c r="Q33" s="26" t="s">
        <v>60</v>
      </c>
      <c r="R33" s="26"/>
      <c r="S33" s="26"/>
      <c r="T33" s="26"/>
      <c r="U33" s="26"/>
      <c r="V33" s="20"/>
      <c r="W33" s="20"/>
    </row>
    <row r="34" spans="1:23" x14ac:dyDescent="0.25">
      <c r="A34" s="31"/>
      <c r="B34" s="32"/>
      <c r="C34" s="32"/>
      <c r="D34" s="32"/>
      <c r="E34" s="32"/>
      <c r="F34" s="32"/>
      <c r="G34" s="32"/>
      <c r="H34" s="36"/>
      <c r="I34" s="32"/>
      <c r="J34" s="32"/>
      <c r="K34" s="32"/>
      <c r="L34" s="32"/>
      <c r="M34" s="32"/>
      <c r="N34" s="32"/>
      <c r="O34" s="32"/>
      <c r="P34" s="32"/>
      <c r="Q34" s="32"/>
      <c r="R34" s="32"/>
      <c r="S34" s="32"/>
      <c r="T34" s="32"/>
      <c r="U34" s="32"/>
      <c r="V34" s="33"/>
      <c r="W34" s="33"/>
    </row>
    <row r="35" spans="1:23" x14ac:dyDescent="0.25">
      <c r="A35" s="34"/>
      <c r="B35" s="35"/>
      <c r="C35" s="35"/>
      <c r="D35" s="35"/>
      <c r="E35" s="35"/>
      <c r="F35" s="35"/>
      <c r="G35" s="35"/>
      <c r="H35" s="36"/>
      <c r="I35" s="35"/>
      <c r="J35" s="35"/>
      <c r="K35" s="35"/>
      <c r="L35" s="35"/>
      <c r="M35" s="35"/>
      <c r="N35" s="35"/>
      <c r="O35" s="35"/>
      <c r="P35" s="35"/>
      <c r="Q35" s="35"/>
      <c r="R35" s="35"/>
      <c r="S35" s="35"/>
      <c r="T35" s="35"/>
      <c r="U35" s="35"/>
      <c r="V35" s="36"/>
      <c r="W35" s="36"/>
    </row>
    <row r="36" spans="1:23" x14ac:dyDescent="0.25">
      <c r="A36" s="34"/>
      <c r="B36" s="35"/>
      <c r="C36" s="35"/>
      <c r="D36" s="35"/>
      <c r="E36" s="35"/>
      <c r="F36" s="35"/>
      <c r="G36" s="35"/>
      <c r="H36" s="36"/>
      <c r="I36" s="35"/>
      <c r="J36" s="35"/>
      <c r="K36" s="35"/>
      <c r="L36" s="35"/>
      <c r="M36" s="35"/>
      <c r="N36" s="35"/>
      <c r="O36" s="35"/>
      <c r="P36" s="35"/>
      <c r="Q36" s="35"/>
      <c r="R36" s="35"/>
      <c r="S36" s="35"/>
      <c r="T36" s="35"/>
      <c r="U36" s="35"/>
      <c r="V36" s="36"/>
      <c r="W36" s="36"/>
    </row>
    <row r="37" spans="1:23" x14ac:dyDescent="0.25">
      <c r="A37" s="34"/>
      <c r="B37" s="35"/>
      <c r="C37" s="35"/>
      <c r="D37" s="35"/>
      <c r="E37" s="35"/>
      <c r="F37" s="35"/>
      <c r="G37" s="35"/>
      <c r="H37" s="36"/>
      <c r="I37" s="35"/>
      <c r="J37" s="35"/>
      <c r="K37" s="35"/>
      <c r="L37" s="35"/>
      <c r="M37" s="35"/>
      <c r="N37" s="35"/>
      <c r="O37" s="35"/>
      <c r="P37" s="35"/>
      <c r="Q37" s="35"/>
      <c r="R37" s="35"/>
      <c r="S37" s="35"/>
      <c r="T37" s="35"/>
      <c r="U37" s="35"/>
      <c r="V37" s="36"/>
      <c r="W37" s="36"/>
    </row>
    <row r="38" spans="1:23" x14ac:dyDescent="0.25">
      <c r="A38" s="38" t="s">
        <v>76</v>
      </c>
      <c r="B38" s="229"/>
      <c r="C38" s="229"/>
      <c r="D38" s="229"/>
      <c r="E38" s="229"/>
      <c r="F38" s="229"/>
      <c r="G38" s="230"/>
      <c r="H38" s="234"/>
      <c r="I38" s="231"/>
      <c r="J38" s="229"/>
      <c r="K38" s="229"/>
      <c r="L38" s="229"/>
      <c r="M38" s="229"/>
      <c r="N38" s="229"/>
      <c r="O38" s="229"/>
      <c r="P38" s="229"/>
      <c r="Q38" s="229"/>
      <c r="R38" s="229"/>
      <c r="S38" s="229"/>
      <c r="T38" s="229"/>
      <c r="U38" s="229"/>
      <c r="V38" s="229"/>
      <c r="W38" s="230"/>
    </row>
    <row r="39" spans="1:23" ht="180" x14ac:dyDescent="0.25">
      <c r="A39" s="19" t="s">
        <v>66</v>
      </c>
      <c r="B39" s="26" t="s">
        <v>60</v>
      </c>
      <c r="C39" s="26"/>
      <c r="D39" s="26" t="s">
        <v>60</v>
      </c>
      <c r="E39" s="26" t="s">
        <v>60</v>
      </c>
      <c r="F39" s="26"/>
      <c r="G39" s="26"/>
      <c r="H39" s="235"/>
      <c r="I39" s="26" t="s">
        <v>60</v>
      </c>
      <c r="J39" s="26" t="s">
        <v>60</v>
      </c>
      <c r="K39" s="26" t="s">
        <v>60</v>
      </c>
      <c r="L39" s="26"/>
      <c r="M39" s="26"/>
      <c r="N39" s="26"/>
      <c r="O39" s="26" t="s">
        <v>60</v>
      </c>
      <c r="P39" s="26"/>
      <c r="Q39" s="26"/>
      <c r="R39" s="26"/>
      <c r="S39" s="26"/>
      <c r="T39" s="26"/>
      <c r="U39" s="26"/>
      <c r="V39" s="20"/>
      <c r="W39" s="20"/>
    </row>
    <row r="40" spans="1:23" ht="30" x14ac:dyDescent="0.25">
      <c r="A40" s="24" t="s">
        <v>67</v>
      </c>
      <c r="B40" s="26" t="s">
        <v>60</v>
      </c>
      <c r="C40" s="26"/>
      <c r="D40" s="26" t="s">
        <v>60</v>
      </c>
      <c r="E40" s="26" t="s">
        <v>60</v>
      </c>
      <c r="F40" s="26"/>
      <c r="G40" s="26"/>
      <c r="H40" s="235"/>
      <c r="I40" s="26" t="s">
        <v>60</v>
      </c>
      <c r="J40" s="26"/>
      <c r="K40" s="26" t="s">
        <v>60</v>
      </c>
      <c r="L40" s="26"/>
      <c r="M40" s="26"/>
      <c r="N40" s="26"/>
      <c r="O40" s="26"/>
      <c r="P40" s="26"/>
      <c r="Q40" s="26"/>
      <c r="R40" s="26"/>
      <c r="S40" s="26"/>
      <c r="T40" s="26"/>
      <c r="U40" s="26"/>
      <c r="V40" s="20"/>
      <c r="W40" s="20"/>
    </row>
    <row r="41" spans="1:23" ht="30" x14ac:dyDescent="0.25">
      <c r="A41" s="24" t="s">
        <v>68</v>
      </c>
      <c r="B41" s="26" t="s">
        <v>60</v>
      </c>
      <c r="C41" s="26"/>
      <c r="D41" s="46" t="s">
        <v>60</v>
      </c>
      <c r="E41" s="26" t="s">
        <v>60</v>
      </c>
      <c r="F41" s="26"/>
      <c r="G41" s="26"/>
      <c r="H41" s="235"/>
      <c r="I41" s="26" t="s">
        <v>60</v>
      </c>
      <c r="J41" s="26"/>
      <c r="K41" s="26" t="s">
        <v>60</v>
      </c>
      <c r="L41" s="26" t="s">
        <v>60</v>
      </c>
      <c r="M41" s="26"/>
      <c r="N41" s="26"/>
      <c r="O41" s="26"/>
      <c r="P41" s="26"/>
      <c r="Q41" s="26"/>
      <c r="R41" s="26"/>
      <c r="S41" s="26"/>
      <c r="T41" s="26"/>
      <c r="U41" s="26"/>
      <c r="V41" s="20"/>
      <c r="W41" s="20"/>
    </row>
    <row r="42" spans="1:23" ht="75" x14ac:dyDescent="0.25">
      <c r="A42" s="24" t="s">
        <v>69</v>
      </c>
      <c r="B42" s="26"/>
      <c r="C42" s="26"/>
      <c r="D42" s="26" t="s">
        <v>60</v>
      </c>
      <c r="E42" s="26" t="s">
        <v>60</v>
      </c>
      <c r="F42" s="26"/>
      <c r="G42" s="26"/>
      <c r="H42" s="235"/>
      <c r="I42" s="26" t="s">
        <v>60</v>
      </c>
      <c r="J42" s="26"/>
      <c r="K42" s="26" t="s">
        <v>60</v>
      </c>
      <c r="L42" s="26" t="s">
        <v>60</v>
      </c>
      <c r="M42" s="26" t="s">
        <v>60</v>
      </c>
      <c r="N42" s="26"/>
      <c r="O42" s="26"/>
      <c r="P42" s="26"/>
      <c r="Q42" s="26"/>
      <c r="R42" s="26"/>
      <c r="S42" s="26"/>
      <c r="T42" s="26"/>
      <c r="U42" s="26"/>
      <c r="V42" s="20"/>
      <c r="W42" s="20"/>
    </row>
    <row r="43" spans="1:23" ht="75" x14ac:dyDescent="0.25">
      <c r="A43" s="24" t="s">
        <v>70</v>
      </c>
      <c r="B43" s="26" t="s">
        <v>60</v>
      </c>
      <c r="C43" s="26" t="s">
        <v>60</v>
      </c>
      <c r="D43" s="26"/>
      <c r="E43" s="26"/>
      <c r="F43" s="26" t="s">
        <v>60</v>
      </c>
      <c r="G43" s="26"/>
      <c r="H43" s="235"/>
      <c r="I43" s="26"/>
      <c r="J43" s="26"/>
      <c r="K43" s="26" t="s">
        <v>60</v>
      </c>
      <c r="L43" s="26" t="s">
        <v>60</v>
      </c>
      <c r="M43" s="26"/>
      <c r="N43" s="26"/>
      <c r="O43" s="26"/>
      <c r="P43" s="26"/>
      <c r="Q43" s="26"/>
      <c r="R43" s="26" t="s">
        <v>60</v>
      </c>
      <c r="S43" s="26"/>
      <c r="T43" s="26"/>
      <c r="U43" s="26"/>
      <c r="V43" s="20"/>
      <c r="W43" s="20"/>
    </row>
    <row r="44" spans="1:23" ht="105" x14ac:dyDescent="0.25">
      <c r="A44" s="24" t="s">
        <v>71</v>
      </c>
      <c r="B44" s="26" t="s">
        <v>60</v>
      </c>
      <c r="C44" s="26" t="s">
        <v>60</v>
      </c>
      <c r="D44" s="26"/>
      <c r="E44" s="26" t="s">
        <v>60</v>
      </c>
      <c r="F44" s="26"/>
      <c r="G44" s="26"/>
      <c r="H44" s="235"/>
      <c r="I44" s="26"/>
      <c r="J44" s="26"/>
      <c r="K44" s="26" t="s">
        <v>60</v>
      </c>
      <c r="L44" s="26" t="s">
        <v>60</v>
      </c>
      <c r="M44" s="26"/>
      <c r="N44" s="26"/>
      <c r="O44" s="26"/>
      <c r="P44" s="26"/>
      <c r="Q44" s="26"/>
      <c r="R44" s="26" t="s">
        <v>60</v>
      </c>
      <c r="S44" s="26"/>
      <c r="T44" s="26"/>
      <c r="U44" s="26"/>
      <c r="V44" s="20"/>
      <c r="W44" s="20"/>
    </row>
    <row r="45" spans="1:23" ht="30" x14ac:dyDescent="0.25">
      <c r="A45" s="24" t="s">
        <v>72</v>
      </c>
      <c r="B45" s="26" t="s">
        <v>60</v>
      </c>
      <c r="C45" s="26" t="s">
        <v>60</v>
      </c>
      <c r="D45" s="26" t="s">
        <v>60</v>
      </c>
      <c r="E45" s="26" t="s">
        <v>60</v>
      </c>
      <c r="F45" s="26"/>
      <c r="G45" s="26"/>
      <c r="H45" s="236"/>
      <c r="I45" s="26"/>
      <c r="J45" s="26"/>
      <c r="K45" s="26" t="s">
        <v>60</v>
      </c>
      <c r="L45" s="26" t="s">
        <v>60</v>
      </c>
      <c r="M45" s="26"/>
      <c r="N45" s="26"/>
      <c r="O45" s="26"/>
      <c r="P45" s="26"/>
      <c r="Q45" s="26"/>
      <c r="R45" s="26" t="s">
        <v>60</v>
      </c>
      <c r="S45" s="26"/>
      <c r="T45" s="26"/>
      <c r="U45" s="26"/>
      <c r="V45" s="20"/>
      <c r="W45" s="20"/>
    </row>
    <row r="46" spans="1:23" ht="60" x14ac:dyDescent="0.25">
      <c r="A46" s="24" t="s">
        <v>73</v>
      </c>
      <c r="B46" s="26"/>
      <c r="C46" s="26"/>
      <c r="D46" s="26"/>
      <c r="E46" s="26" t="s">
        <v>60</v>
      </c>
      <c r="F46" s="26"/>
      <c r="G46" s="26"/>
      <c r="H46" s="234"/>
      <c r="I46" s="26"/>
      <c r="J46" s="26"/>
      <c r="K46" s="26" t="s">
        <v>60</v>
      </c>
      <c r="L46" s="26"/>
      <c r="M46" s="26"/>
      <c r="N46" s="26"/>
      <c r="O46" s="26"/>
      <c r="P46" s="26"/>
      <c r="Q46" s="26"/>
      <c r="R46" s="26" t="s">
        <v>60</v>
      </c>
      <c r="S46" s="26"/>
      <c r="T46" s="26"/>
      <c r="U46" s="26"/>
      <c r="V46" s="20"/>
      <c r="W46" s="20"/>
    </row>
    <row r="47" spans="1:23" x14ac:dyDescent="0.25">
      <c r="A47" s="38" t="s">
        <v>77</v>
      </c>
      <c r="B47" s="229"/>
      <c r="C47" s="229"/>
      <c r="D47" s="229"/>
      <c r="E47" s="229"/>
      <c r="F47" s="229"/>
      <c r="G47" s="230"/>
      <c r="H47" s="235"/>
      <c r="I47" s="231"/>
      <c r="J47" s="229"/>
      <c r="K47" s="229"/>
      <c r="L47" s="229"/>
      <c r="M47" s="229"/>
      <c r="N47" s="229"/>
      <c r="O47" s="229"/>
      <c r="P47" s="229"/>
      <c r="Q47" s="229"/>
      <c r="R47" s="229"/>
      <c r="S47" s="229"/>
      <c r="T47" s="229"/>
      <c r="U47" s="229"/>
      <c r="V47" s="229"/>
      <c r="W47" s="230"/>
    </row>
    <row r="48" spans="1:23" ht="45" x14ac:dyDescent="0.25">
      <c r="A48" s="24" t="s">
        <v>74</v>
      </c>
      <c r="B48" s="26" t="s">
        <v>60</v>
      </c>
      <c r="C48" s="26"/>
      <c r="D48" s="26" t="s">
        <v>60</v>
      </c>
      <c r="E48" s="26" t="s">
        <v>60</v>
      </c>
      <c r="F48" s="26"/>
      <c r="G48" s="26"/>
      <c r="H48" s="235"/>
      <c r="I48" s="26" t="s">
        <v>60</v>
      </c>
      <c r="J48" s="26"/>
      <c r="K48" s="26" t="s">
        <v>60</v>
      </c>
      <c r="L48" s="26" t="s">
        <v>60</v>
      </c>
      <c r="M48" s="26"/>
      <c r="N48" s="26"/>
      <c r="O48" s="26"/>
      <c r="P48" s="26"/>
      <c r="Q48" s="26"/>
      <c r="R48" s="26"/>
      <c r="S48" s="26"/>
      <c r="T48" s="26"/>
      <c r="U48" s="26"/>
      <c r="V48" s="20"/>
      <c r="W48" s="20"/>
    </row>
    <row r="49" spans="1:23" ht="45" x14ac:dyDescent="0.25">
      <c r="A49" s="24" t="s">
        <v>78</v>
      </c>
      <c r="B49" s="26"/>
      <c r="C49" s="26"/>
      <c r="D49" s="26" t="s">
        <v>60</v>
      </c>
      <c r="E49" s="26" t="s">
        <v>60</v>
      </c>
      <c r="F49" s="26" t="s">
        <v>60</v>
      </c>
      <c r="G49" s="26"/>
      <c r="H49" s="235"/>
      <c r="I49" s="26"/>
      <c r="J49" s="26"/>
      <c r="K49" s="26" t="s">
        <v>60</v>
      </c>
      <c r="L49" s="26" t="s">
        <v>60</v>
      </c>
      <c r="M49" s="26"/>
      <c r="N49" s="26"/>
      <c r="O49" s="26" t="s">
        <v>60</v>
      </c>
      <c r="P49" s="26"/>
      <c r="Q49" s="26"/>
      <c r="R49" s="26"/>
      <c r="S49" s="26"/>
      <c r="T49" s="26"/>
      <c r="U49" s="26"/>
      <c r="V49" s="20"/>
      <c r="W49" s="20"/>
    </row>
    <row r="50" spans="1:23" ht="30" x14ac:dyDescent="0.25">
      <c r="A50" s="24" t="s">
        <v>79</v>
      </c>
      <c r="B50" s="26"/>
      <c r="C50" s="26"/>
      <c r="D50" s="26" t="s">
        <v>60</v>
      </c>
      <c r="E50" s="26" t="s">
        <v>60</v>
      </c>
      <c r="F50" s="26"/>
      <c r="G50" s="26"/>
      <c r="H50" s="235"/>
      <c r="I50" s="26" t="s">
        <v>60</v>
      </c>
      <c r="J50" s="26"/>
      <c r="K50" s="26" t="s">
        <v>60</v>
      </c>
      <c r="L50" s="26"/>
      <c r="M50" s="26"/>
      <c r="N50" s="26"/>
      <c r="O50" s="26"/>
      <c r="P50" s="26"/>
      <c r="Q50" s="26"/>
      <c r="R50" s="26"/>
      <c r="S50" s="26"/>
      <c r="T50" s="26"/>
      <c r="U50" s="26"/>
      <c r="V50" s="20"/>
      <c r="W50" s="20"/>
    </row>
    <row r="51" spans="1:23" ht="30" x14ac:dyDescent="0.25">
      <c r="A51" s="24" t="s">
        <v>80</v>
      </c>
      <c r="B51" s="26" t="s">
        <v>60</v>
      </c>
      <c r="C51" s="26"/>
      <c r="D51" s="26" t="s">
        <v>60</v>
      </c>
      <c r="E51" s="46" t="s">
        <v>60</v>
      </c>
      <c r="F51" s="26"/>
      <c r="G51" s="26"/>
      <c r="H51" s="235"/>
      <c r="I51" s="26" t="s">
        <v>60</v>
      </c>
      <c r="J51" s="26"/>
      <c r="K51" s="26" t="s">
        <v>60</v>
      </c>
      <c r="L51" s="26" t="s">
        <v>60</v>
      </c>
      <c r="M51" s="26"/>
      <c r="N51" s="26"/>
      <c r="O51" s="26"/>
      <c r="P51" s="26"/>
      <c r="Q51" s="26"/>
      <c r="R51" s="26"/>
      <c r="S51" s="26"/>
      <c r="T51" s="26"/>
      <c r="U51" s="26"/>
      <c r="V51" s="20"/>
      <c r="W51" s="20"/>
    </row>
    <row r="52" spans="1:23" x14ac:dyDescent="0.25">
      <c r="A52" s="37" t="s">
        <v>81</v>
      </c>
      <c r="B52" s="229"/>
      <c r="C52" s="229"/>
      <c r="D52" s="229"/>
      <c r="E52" s="229"/>
      <c r="F52" s="229"/>
      <c r="G52" s="230"/>
      <c r="H52" s="235"/>
      <c r="I52" s="231"/>
      <c r="J52" s="229"/>
      <c r="K52" s="229"/>
      <c r="L52" s="229"/>
      <c r="M52" s="229"/>
      <c r="N52" s="229"/>
      <c r="O52" s="229"/>
      <c r="P52" s="229"/>
      <c r="Q52" s="229"/>
      <c r="R52" s="229"/>
      <c r="S52" s="229"/>
      <c r="T52" s="229"/>
      <c r="U52" s="229"/>
      <c r="V52" s="229"/>
      <c r="W52" s="230"/>
    </row>
    <row r="53" spans="1:23" ht="30" x14ac:dyDescent="0.25">
      <c r="A53" s="24" t="s">
        <v>82</v>
      </c>
      <c r="B53" s="26" t="s">
        <v>60</v>
      </c>
      <c r="C53" s="26"/>
      <c r="D53" s="26"/>
      <c r="E53" s="26"/>
      <c r="F53" s="26"/>
      <c r="G53" s="26"/>
      <c r="H53" s="235"/>
      <c r="I53" s="26"/>
      <c r="J53" s="26"/>
      <c r="K53" s="26" t="s">
        <v>60</v>
      </c>
      <c r="L53" s="26" t="s">
        <v>60</v>
      </c>
      <c r="M53" s="26"/>
      <c r="N53" s="26"/>
      <c r="O53" s="26"/>
      <c r="P53" s="26"/>
      <c r="Q53" s="26"/>
      <c r="R53" s="26"/>
      <c r="S53" s="26"/>
      <c r="T53" s="26"/>
      <c r="U53" s="26"/>
      <c r="V53" s="20"/>
      <c r="W53" s="20"/>
    </row>
    <row r="54" spans="1:23" ht="60" x14ac:dyDescent="0.25">
      <c r="A54" s="29" t="s">
        <v>83</v>
      </c>
      <c r="B54" s="26" t="s">
        <v>60</v>
      </c>
      <c r="C54" s="26"/>
      <c r="D54" s="26" t="s">
        <v>60</v>
      </c>
      <c r="E54" s="26" t="s">
        <v>60</v>
      </c>
      <c r="F54" s="26"/>
      <c r="G54" s="26"/>
      <c r="H54" s="235"/>
      <c r="I54" s="26"/>
      <c r="J54" s="26"/>
      <c r="K54" s="26" t="s">
        <v>60</v>
      </c>
      <c r="L54" s="26" t="s">
        <v>60</v>
      </c>
      <c r="M54" s="26"/>
      <c r="N54" s="26"/>
      <c r="O54" s="26"/>
      <c r="P54" s="26"/>
      <c r="Q54" s="26"/>
      <c r="R54" s="26"/>
      <c r="S54" s="26"/>
      <c r="T54" s="26"/>
      <c r="U54" s="26"/>
      <c r="V54" s="20"/>
      <c r="W54" s="20"/>
    </row>
    <row r="55" spans="1:23" x14ac:dyDescent="0.25">
      <c r="A55" s="37" t="s">
        <v>84</v>
      </c>
      <c r="B55" s="229"/>
      <c r="C55" s="229"/>
      <c r="D55" s="229"/>
      <c r="E55" s="229"/>
      <c r="F55" s="229"/>
      <c r="G55" s="230"/>
      <c r="H55" s="235"/>
      <c r="I55" s="231"/>
      <c r="J55" s="229"/>
      <c r="K55" s="229"/>
      <c r="L55" s="229"/>
      <c r="M55" s="229"/>
      <c r="N55" s="229"/>
      <c r="O55" s="229"/>
      <c r="P55" s="229"/>
      <c r="Q55" s="229"/>
      <c r="R55" s="229"/>
      <c r="S55" s="229"/>
      <c r="T55" s="229"/>
      <c r="U55" s="229"/>
      <c r="V55" s="229"/>
      <c r="W55" s="230"/>
    </row>
    <row r="56" spans="1:23" ht="60" x14ac:dyDescent="0.25">
      <c r="A56" s="24" t="s">
        <v>85</v>
      </c>
      <c r="B56" s="26"/>
      <c r="C56" s="26"/>
      <c r="D56" s="26" t="s">
        <v>60</v>
      </c>
      <c r="E56" s="46" t="s">
        <v>60</v>
      </c>
      <c r="F56" s="26"/>
      <c r="G56" s="26"/>
      <c r="H56" s="235"/>
      <c r="I56" s="26" t="s">
        <v>60</v>
      </c>
      <c r="J56" s="26"/>
      <c r="K56" s="26" t="s">
        <v>60</v>
      </c>
      <c r="L56" s="26" t="s">
        <v>60</v>
      </c>
      <c r="M56" s="26" t="s">
        <v>60</v>
      </c>
      <c r="N56" s="26"/>
      <c r="O56" s="26"/>
      <c r="P56" s="26"/>
      <c r="Q56" s="26"/>
      <c r="R56" s="26"/>
      <c r="S56" s="26"/>
      <c r="T56" s="26"/>
      <c r="U56" s="26"/>
      <c r="V56" s="20"/>
      <c r="W56" s="20"/>
    </row>
    <row r="57" spans="1:23" ht="30" x14ac:dyDescent="0.25">
      <c r="A57" s="24" t="s">
        <v>86</v>
      </c>
      <c r="B57" s="26" t="s">
        <v>60</v>
      </c>
      <c r="C57" s="26"/>
      <c r="D57" s="26"/>
      <c r="E57" s="26"/>
      <c r="F57" s="26"/>
      <c r="G57" s="26"/>
      <c r="H57" s="235"/>
      <c r="I57" s="26"/>
      <c r="J57" s="26"/>
      <c r="K57" s="26" t="s">
        <v>60</v>
      </c>
      <c r="L57" s="26" t="s">
        <v>60</v>
      </c>
      <c r="M57" s="26"/>
      <c r="N57" s="26"/>
      <c r="O57" s="26" t="s">
        <v>60</v>
      </c>
      <c r="P57" s="26"/>
      <c r="Q57" s="26"/>
      <c r="R57" s="26"/>
      <c r="S57" s="26"/>
      <c r="T57" s="26"/>
      <c r="U57" s="26"/>
      <c r="V57" s="20"/>
      <c r="W57" s="20"/>
    </row>
    <row r="58" spans="1:23" ht="45" x14ac:dyDescent="0.25">
      <c r="A58" s="24" t="s">
        <v>87</v>
      </c>
      <c r="B58" s="26" t="s">
        <v>60</v>
      </c>
      <c r="C58" s="26"/>
      <c r="D58" s="26"/>
      <c r="E58" s="26"/>
      <c r="F58" s="26"/>
      <c r="G58" s="26"/>
      <c r="H58" s="236"/>
      <c r="I58" s="26"/>
      <c r="J58" s="26"/>
      <c r="K58" s="26" t="s">
        <v>60</v>
      </c>
      <c r="L58" s="26" t="s">
        <v>60</v>
      </c>
      <c r="M58" s="26"/>
      <c r="N58" s="26"/>
      <c r="O58" s="26" t="s">
        <v>60</v>
      </c>
      <c r="P58" s="26"/>
      <c r="Q58" s="26"/>
      <c r="R58" s="26"/>
      <c r="S58" s="26"/>
      <c r="T58" s="26"/>
      <c r="U58" s="26"/>
      <c r="V58" s="20"/>
      <c r="W58" s="20"/>
    </row>
    <row r="59" spans="1:23" ht="120" x14ac:dyDescent="0.25">
      <c r="A59" s="24" t="s">
        <v>88</v>
      </c>
      <c r="B59" s="26" t="s">
        <v>60</v>
      </c>
      <c r="C59" s="26"/>
      <c r="D59" s="26" t="s">
        <v>60</v>
      </c>
      <c r="E59" s="26" t="s">
        <v>60</v>
      </c>
      <c r="F59" s="26"/>
      <c r="G59" s="26"/>
      <c r="H59" s="234"/>
      <c r="I59" s="26"/>
      <c r="J59" s="26"/>
      <c r="K59" s="26" t="s">
        <v>60</v>
      </c>
      <c r="L59" s="26" t="s">
        <v>60</v>
      </c>
      <c r="M59" s="26"/>
      <c r="N59" s="26"/>
      <c r="O59" s="26"/>
      <c r="P59" s="26"/>
      <c r="Q59" s="26"/>
      <c r="R59" s="26"/>
      <c r="S59" s="26"/>
      <c r="T59" s="26"/>
      <c r="U59" s="26" t="s">
        <v>60</v>
      </c>
      <c r="V59" s="20"/>
      <c r="W59" s="20"/>
    </row>
    <row r="60" spans="1:23" ht="45" x14ac:dyDescent="0.25">
      <c r="A60" s="24" t="s">
        <v>89</v>
      </c>
      <c r="B60" s="26" t="s">
        <v>60</v>
      </c>
      <c r="C60" s="26"/>
      <c r="D60" s="26"/>
      <c r="E60" s="26"/>
      <c r="F60" s="26"/>
      <c r="G60" s="26"/>
      <c r="H60" s="235"/>
      <c r="I60" s="26"/>
      <c r="J60" s="26"/>
      <c r="K60" s="26" t="s">
        <v>60</v>
      </c>
      <c r="L60" s="26" t="s">
        <v>60</v>
      </c>
      <c r="M60" s="26"/>
      <c r="N60" s="26"/>
      <c r="O60" s="26" t="s">
        <v>60</v>
      </c>
      <c r="P60" s="26"/>
      <c r="Q60" s="26"/>
      <c r="R60" s="26"/>
      <c r="S60" s="26"/>
      <c r="T60" s="26"/>
      <c r="U60" s="26"/>
      <c r="V60" s="20"/>
      <c r="W60" s="20"/>
    </row>
    <row r="61" spans="1:23" x14ac:dyDescent="0.25">
      <c r="A61" s="37" t="s">
        <v>90</v>
      </c>
      <c r="B61" s="229"/>
      <c r="C61" s="229"/>
      <c r="D61" s="229"/>
      <c r="E61" s="229"/>
      <c r="F61" s="229"/>
      <c r="G61" s="230"/>
      <c r="H61" s="235"/>
      <c r="I61" s="231"/>
      <c r="J61" s="229"/>
      <c r="K61" s="229"/>
      <c r="L61" s="229"/>
      <c r="M61" s="229"/>
      <c r="N61" s="229"/>
      <c r="O61" s="229"/>
      <c r="P61" s="229"/>
      <c r="Q61" s="229"/>
      <c r="R61" s="229"/>
      <c r="S61" s="229"/>
      <c r="T61" s="229"/>
      <c r="U61" s="229"/>
      <c r="V61" s="229"/>
      <c r="W61" s="230"/>
    </row>
    <row r="62" spans="1:23" ht="60" x14ac:dyDescent="0.25">
      <c r="A62" s="24" t="s">
        <v>91</v>
      </c>
      <c r="B62" s="26" t="s">
        <v>60</v>
      </c>
      <c r="C62" s="26"/>
      <c r="D62" s="26"/>
      <c r="E62" s="26" t="s">
        <v>60</v>
      </c>
      <c r="F62" s="26"/>
      <c r="G62" s="26"/>
      <c r="H62" s="235"/>
      <c r="I62" s="26"/>
      <c r="J62" s="26"/>
      <c r="K62" s="26" t="s">
        <v>60</v>
      </c>
      <c r="L62" s="26" t="s">
        <v>60</v>
      </c>
      <c r="M62" s="26"/>
      <c r="N62" s="26"/>
      <c r="O62" s="26" t="s">
        <v>60</v>
      </c>
      <c r="P62" s="26"/>
      <c r="Q62" s="26"/>
      <c r="R62" s="26"/>
      <c r="S62" s="26"/>
      <c r="T62" s="26"/>
      <c r="U62" s="26"/>
      <c r="V62" s="20"/>
      <c r="W62" s="20"/>
    </row>
    <row r="63" spans="1:23" ht="30" x14ac:dyDescent="0.25">
      <c r="A63" s="24" t="s">
        <v>92</v>
      </c>
      <c r="B63" s="26" t="s">
        <v>60</v>
      </c>
      <c r="C63" s="26"/>
      <c r="D63" s="26"/>
      <c r="E63" s="26" t="s">
        <v>60</v>
      </c>
      <c r="F63" s="26"/>
      <c r="G63" s="26"/>
      <c r="H63" s="235"/>
      <c r="I63" s="26"/>
      <c r="J63" s="26"/>
      <c r="K63" s="26" t="s">
        <v>60</v>
      </c>
      <c r="L63" s="26" t="s">
        <v>60</v>
      </c>
      <c r="M63" s="26"/>
      <c r="N63" s="26"/>
      <c r="O63" s="26" t="s">
        <v>60</v>
      </c>
      <c r="P63" s="26"/>
      <c r="Q63" s="26"/>
      <c r="R63" s="26"/>
      <c r="S63" s="26"/>
      <c r="T63" s="26"/>
      <c r="U63" s="26"/>
      <c r="V63" s="20"/>
      <c r="W63" s="20"/>
    </row>
    <row r="64" spans="1:23" ht="45" x14ac:dyDescent="0.25">
      <c r="A64" s="24" t="s">
        <v>93</v>
      </c>
      <c r="B64" s="26" t="s">
        <v>60</v>
      </c>
      <c r="C64" s="26"/>
      <c r="D64" s="26"/>
      <c r="E64" s="26" t="s">
        <v>60</v>
      </c>
      <c r="F64" s="26"/>
      <c r="G64" s="26"/>
      <c r="H64" s="235"/>
      <c r="I64" s="26"/>
      <c r="J64" s="26"/>
      <c r="K64" s="26" t="s">
        <v>60</v>
      </c>
      <c r="L64" s="26" t="s">
        <v>60</v>
      </c>
      <c r="M64" s="26"/>
      <c r="N64" s="26"/>
      <c r="O64" s="26" t="s">
        <v>60</v>
      </c>
      <c r="P64" s="26"/>
      <c r="Q64" s="26"/>
      <c r="R64" s="26"/>
      <c r="S64" s="26"/>
      <c r="T64" s="26"/>
      <c r="U64" s="26"/>
      <c r="V64" s="20"/>
      <c r="W64" s="20"/>
    </row>
    <row r="65" spans="1:23" ht="90" x14ac:dyDescent="0.25">
      <c r="A65" s="24" t="s">
        <v>94</v>
      </c>
      <c r="B65" s="26"/>
      <c r="C65" s="26"/>
      <c r="D65" s="26" t="s">
        <v>60</v>
      </c>
      <c r="E65" s="26" t="s">
        <v>60</v>
      </c>
      <c r="F65" s="26"/>
      <c r="G65" s="26"/>
      <c r="H65" s="235"/>
      <c r="I65" s="26"/>
      <c r="J65" s="26"/>
      <c r="K65" s="26" t="s">
        <v>60</v>
      </c>
      <c r="L65" s="26" t="s">
        <v>60</v>
      </c>
      <c r="M65" s="26"/>
      <c r="N65" s="26"/>
      <c r="O65" s="26" t="s">
        <v>60</v>
      </c>
      <c r="P65" s="26"/>
      <c r="Q65" s="26"/>
      <c r="R65" s="26"/>
      <c r="S65" s="26"/>
      <c r="T65" s="26"/>
      <c r="U65" s="26"/>
      <c r="V65" s="20"/>
      <c r="W65" s="20"/>
    </row>
    <row r="66" spans="1:23" x14ac:dyDescent="0.25">
      <c r="A66" s="37" t="s">
        <v>95</v>
      </c>
      <c r="B66" s="229"/>
      <c r="C66" s="229"/>
      <c r="D66" s="229"/>
      <c r="E66" s="229"/>
      <c r="F66" s="229"/>
      <c r="G66" s="230"/>
      <c r="H66" s="235"/>
      <c r="I66" s="231"/>
      <c r="J66" s="229"/>
      <c r="K66" s="229"/>
      <c r="L66" s="229"/>
      <c r="M66" s="229"/>
      <c r="N66" s="229"/>
      <c r="O66" s="229"/>
      <c r="P66" s="229"/>
      <c r="Q66" s="229"/>
      <c r="R66" s="229"/>
      <c r="S66" s="229"/>
      <c r="T66" s="229"/>
      <c r="U66" s="229"/>
      <c r="V66" s="229"/>
      <c r="W66" s="230"/>
    </row>
    <row r="67" spans="1:23" ht="60" x14ac:dyDescent="0.25">
      <c r="A67" s="24" t="s">
        <v>96</v>
      </c>
      <c r="B67" s="26"/>
      <c r="C67" s="26"/>
      <c r="D67" s="26" t="s">
        <v>60</v>
      </c>
      <c r="E67" s="46" t="s">
        <v>60</v>
      </c>
      <c r="F67" s="26"/>
      <c r="G67" s="26"/>
      <c r="H67" s="236"/>
      <c r="I67" s="26" t="s">
        <v>60</v>
      </c>
      <c r="J67" s="26"/>
      <c r="K67" s="26" t="s">
        <v>60</v>
      </c>
      <c r="L67" s="26" t="s">
        <v>60</v>
      </c>
      <c r="M67" s="26" t="s">
        <v>60</v>
      </c>
      <c r="N67" s="26"/>
      <c r="O67" s="26"/>
      <c r="P67" s="26"/>
      <c r="Q67" s="26"/>
      <c r="R67" s="26"/>
      <c r="S67" s="26"/>
      <c r="T67" s="26"/>
      <c r="U67" s="26"/>
      <c r="V67" s="20"/>
      <c r="W67" s="20"/>
    </row>
    <row r="68" spans="1:23" ht="120" x14ac:dyDescent="0.25">
      <c r="A68" s="24" t="s">
        <v>160</v>
      </c>
      <c r="B68" s="26" t="s">
        <v>60</v>
      </c>
      <c r="C68" s="26"/>
      <c r="D68" s="26" t="s">
        <v>60</v>
      </c>
      <c r="E68" s="46" t="s">
        <v>60</v>
      </c>
      <c r="F68" s="26"/>
      <c r="G68" s="26"/>
      <c r="H68" s="234"/>
      <c r="I68" s="26" t="s">
        <v>60</v>
      </c>
      <c r="J68" s="26" t="s">
        <v>60</v>
      </c>
      <c r="K68" s="26" t="s">
        <v>60</v>
      </c>
      <c r="L68" s="26" t="s">
        <v>60</v>
      </c>
      <c r="M68" s="26"/>
      <c r="N68" s="26"/>
      <c r="O68" s="26" t="s">
        <v>60</v>
      </c>
      <c r="P68" s="26"/>
      <c r="Q68" s="26"/>
      <c r="R68" s="26"/>
      <c r="S68" s="26"/>
      <c r="T68" s="26"/>
      <c r="U68" s="26"/>
      <c r="V68" s="20"/>
      <c r="W68" s="20"/>
    </row>
    <row r="69" spans="1:23" ht="120" x14ac:dyDescent="0.25">
      <c r="A69" s="24" t="s">
        <v>97</v>
      </c>
      <c r="B69" s="26"/>
      <c r="C69" s="26"/>
      <c r="D69" s="26"/>
      <c r="E69" s="26"/>
      <c r="F69" s="26" t="s">
        <v>60</v>
      </c>
      <c r="G69" s="26" t="s">
        <v>60</v>
      </c>
      <c r="H69" s="235"/>
      <c r="I69" s="26" t="s">
        <v>60</v>
      </c>
      <c r="J69" s="26" t="s">
        <v>60</v>
      </c>
      <c r="K69" s="26"/>
      <c r="L69" s="26"/>
      <c r="M69" s="26"/>
      <c r="N69" s="26"/>
      <c r="O69" s="26"/>
      <c r="P69" s="26"/>
      <c r="Q69" s="26"/>
      <c r="R69" s="26"/>
      <c r="S69" s="26"/>
      <c r="T69" s="26"/>
      <c r="U69" s="26"/>
      <c r="V69" s="20"/>
      <c r="W69" s="20"/>
    </row>
    <row r="70" spans="1:23" ht="30" x14ac:dyDescent="0.25">
      <c r="A70" s="24" t="s">
        <v>98</v>
      </c>
      <c r="B70" s="26"/>
      <c r="C70" s="26" t="s">
        <v>60</v>
      </c>
      <c r="D70" s="26" t="s">
        <v>60</v>
      </c>
      <c r="E70" s="26" t="s">
        <v>60</v>
      </c>
      <c r="F70" s="26"/>
      <c r="G70" s="26"/>
      <c r="H70" s="235"/>
      <c r="I70" s="26"/>
      <c r="J70" s="26"/>
      <c r="K70" s="26" t="s">
        <v>60</v>
      </c>
      <c r="L70" s="26"/>
      <c r="M70" s="26"/>
      <c r="N70" s="26"/>
      <c r="O70" s="26"/>
      <c r="P70" s="26"/>
      <c r="Q70" s="26"/>
      <c r="R70" s="26"/>
      <c r="S70" s="26"/>
      <c r="T70" s="26"/>
      <c r="U70" s="26" t="s">
        <v>60</v>
      </c>
      <c r="V70" s="20"/>
      <c r="W70" s="20"/>
    </row>
    <row r="71" spans="1:23" ht="45" x14ac:dyDescent="0.25">
      <c r="A71" s="24" t="s">
        <v>99</v>
      </c>
      <c r="B71" s="26"/>
      <c r="C71" s="26"/>
      <c r="D71" s="26"/>
      <c r="E71" s="26"/>
      <c r="F71" s="26" t="s">
        <v>60</v>
      </c>
      <c r="G71" s="26"/>
      <c r="H71" s="235"/>
      <c r="I71" s="26"/>
      <c r="J71" s="26"/>
      <c r="K71" s="26" t="s">
        <v>60</v>
      </c>
      <c r="L71" s="26"/>
      <c r="M71" s="26"/>
      <c r="N71" s="26" t="s">
        <v>60</v>
      </c>
      <c r="O71" s="26" t="s">
        <v>60</v>
      </c>
      <c r="P71" s="26"/>
      <c r="Q71" s="26"/>
      <c r="R71" s="26"/>
      <c r="S71" s="26"/>
      <c r="T71" s="26"/>
      <c r="U71" s="26"/>
      <c r="V71" s="20"/>
      <c r="W71" s="20"/>
    </row>
    <row r="72" spans="1:23" x14ac:dyDescent="0.25">
      <c r="A72" s="28" t="s">
        <v>100</v>
      </c>
      <c r="B72" s="26"/>
      <c r="C72" s="26"/>
      <c r="D72" s="26" t="s">
        <v>60</v>
      </c>
      <c r="E72" s="26" t="s">
        <v>60</v>
      </c>
      <c r="F72" s="26"/>
      <c r="G72" s="26"/>
      <c r="H72" s="235"/>
      <c r="I72" s="26"/>
      <c r="J72" s="26"/>
      <c r="K72" s="26" t="s">
        <v>60</v>
      </c>
      <c r="L72" s="26"/>
      <c r="M72" s="26" t="s">
        <v>60</v>
      </c>
      <c r="N72" s="26"/>
      <c r="O72" s="26"/>
      <c r="P72" s="26"/>
      <c r="Q72" s="26"/>
      <c r="R72" s="26"/>
      <c r="S72" s="26"/>
      <c r="T72" s="26"/>
      <c r="U72" s="26"/>
      <c r="V72" s="20"/>
      <c r="W72" s="20"/>
    </row>
    <row r="73" spans="1:23" ht="30" x14ac:dyDescent="0.25">
      <c r="A73" s="24" t="s">
        <v>101</v>
      </c>
      <c r="B73" s="26"/>
      <c r="C73" s="26" t="s">
        <v>60</v>
      </c>
      <c r="D73" s="26"/>
      <c r="E73" s="26"/>
      <c r="F73" s="26"/>
      <c r="G73" s="26"/>
      <c r="H73" s="235"/>
      <c r="I73" s="26"/>
      <c r="J73" s="26"/>
      <c r="K73" s="26" t="s">
        <v>60</v>
      </c>
      <c r="L73" s="26"/>
      <c r="M73" s="26" t="s">
        <v>60</v>
      </c>
      <c r="N73" s="26" t="s">
        <v>60</v>
      </c>
      <c r="O73" s="26"/>
      <c r="P73" s="26"/>
      <c r="Q73" s="26"/>
      <c r="R73" s="26"/>
      <c r="S73" s="26"/>
      <c r="T73" s="26"/>
      <c r="U73" s="26"/>
      <c r="V73" s="20"/>
      <c r="W73" s="20"/>
    </row>
    <row r="74" spans="1:23" ht="60" x14ac:dyDescent="0.25">
      <c r="A74" s="24" t="s">
        <v>102</v>
      </c>
      <c r="B74" s="26"/>
      <c r="C74" s="26"/>
      <c r="D74" s="26" t="s">
        <v>60</v>
      </c>
      <c r="E74" s="26" t="s">
        <v>60</v>
      </c>
      <c r="F74" s="26"/>
      <c r="G74" s="26"/>
      <c r="H74" s="235"/>
      <c r="I74" s="26"/>
      <c r="J74" s="26"/>
      <c r="K74" s="26" t="s">
        <v>60</v>
      </c>
      <c r="L74" s="26"/>
      <c r="M74" s="26" t="s">
        <v>60</v>
      </c>
      <c r="N74" s="26" t="s">
        <v>60</v>
      </c>
      <c r="O74" s="26"/>
      <c r="P74" s="26"/>
      <c r="Q74" s="26"/>
      <c r="R74" s="26"/>
      <c r="S74" s="26"/>
      <c r="T74" s="26"/>
      <c r="U74" s="26"/>
      <c r="V74" s="20"/>
      <c r="W74" s="20"/>
    </row>
    <row r="75" spans="1:23" ht="60" x14ac:dyDescent="0.25">
      <c r="A75" s="24" t="s">
        <v>103</v>
      </c>
      <c r="B75" s="26"/>
      <c r="C75" s="26"/>
      <c r="D75" s="26" t="s">
        <v>60</v>
      </c>
      <c r="E75" s="26" t="s">
        <v>60</v>
      </c>
      <c r="F75" s="26"/>
      <c r="G75" s="26"/>
      <c r="H75" s="235"/>
      <c r="I75" s="26"/>
      <c r="J75" s="26"/>
      <c r="K75" s="26" t="s">
        <v>60</v>
      </c>
      <c r="L75" s="26"/>
      <c r="M75" s="26" t="s">
        <v>60</v>
      </c>
      <c r="N75" s="26" t="s">
        <v>60</v>
      </c>
      <c r="O75" s="26"/>
      <c r="P75" s="26"/>
      <c r="Q75" s="26"/>
      <c r="R75" s="26"/>
      <c r="S75" s="26"/>
      <c r="T75" s="26"/>
      <c r="U75" s="26"/>
      <c r="V75" s="20"/>
      <c r="W75" s="20"/>
    </row>
    <row r="76" spans="1:23" ht="45" x14ac:dyDescent="0.25">
      <c r="A76" s="24" t="s">
        <v>104</v>
      </c>
      <c r="B76" s="26"/>
      <c r="C76" s="26"/>
      <c r="D76" s="26" t="s">
        <v>60</v>
      </c>
      <c r="E76" s="26" t="s">
        <v>60</v>
      </c>
      <c r="F76" s="26"/>
      <c r="G76" s="26"/>
      <c r="H76" s="236"/>
      <c r="I76" s="26"/>
      <c r="J76" s="26"/>
      <c r="K76" s="26" t="s">
        <v>60</v>
      </c>
      <c r="L76" s="26"/>
      <c r="M76" s="26" t="s">
        <v>60</v>
      </c>
      <c r="N76" s="26"/>
      <c r="O76" s="26"/>
      <c r="P76" s="26"/>
      <c r="Q76" s="26"/>
      <c r="R76" s="26"/>
      <c r="S76" s="26"/>
      <c r="T76" s="26"/>
      <c r="U76" s="26"/>
      <c r="V76" s="20"/>
      <c r="W76" s="20"/>
    </row>
    <row r="77" spans="1:23" ht="90" x14ac:dyDescent="0.25">
      <c r="A77" s="24" t="s">
        <v>105</v>
      </c>
      <c r="B77" s="26"/>
      <c r="C77" s="26"/>
      <c r="D77" s="26" t="s">
        <v>60</v>
      </c>
      <c r="E77" s="26" t="s">
        <v>60</v>
      </c>
      <c r="F77" s="26"/>
      <c r="G77" s="26"/>
      <c r="H77" s="234"/>
      <c r="I77" s="26"/>
      <c r="J77" s="26"/>
      <c r="K77" s="26" t="s">
        <v>60</v>
      </c>
      <c r="L77" s="26"/>
      <c r="M77" s="26" t="s">
        <v>60</v>
      </c>
      <c r="N77" s="26"/>
      <c r="O77" s="26"/>
      <c r="P77" s="26"/>
      <c r="Q77" s="26"/>
      <c r="R77" s="26"/>
      <c r="S77" s="26"/>
      <c r="T77" s="26"/>
      <c r="U77" s="26"/>
      <c r="V77" s="20"/>
      <c r="W77" s="20"/>
    </row>
    <row r="78" spans="1:23" ht="30" x14ac:dyDescent="0.25">
      <c r="A78" s="24" t="s">
        <v>106</v>
      </c>
      <c r="B78" s="26"/>
      <c r="C78" s="26"/>
      <c r="D78" s="26" t="s">
        <v>60</v>
      </c>
      <c r="E78" s="26" t="s">
        <v>60</v>
      </c>
      <c r="F78" s="26"/>
      <c r="G78" s="26"/>
      <c r="H78" s="235"/>
      <c r="I78" s="26"/>
      <c r="J78" s="26"/>
      <c r="K78" s="26" t="s">
        <v>60</v>
      </c>
      <c r="L78" s="26"/>
      <c r="M78" s="26" t="s">
        <v>60</v>
      </c>
      <c r="N78" s="26" t="s">
        <v>60</v>
      </c>
      <c r="O78" s="26"/>
      <c r="P78" s="26"/>
      <c r="Q78" s="26"/>
      <c r="R78" s="26"/>
      <c r="S78" s="26"/>
      <c r="T78" s="26"/>
      <c r="U78" s="26"/>
      <c r="V78" s="20"/>
      <c r="W78" s="20"/>
    </row>
    <row r="79" spans="1:23" x14ac:dyDescent="0.25">
      <c r="A79" s="37" t="s">
        <v>107</v>
      </c>
      <c r="B79" s="229"/>
      <c r="C79" s="229"/>
      <c r="D79" s="229"/>
      <c r="E79" s="229"/>
      <c r="F79" s="229"/>
      <c r="G79" s="230"/>
      <c r="H79" s="235"/>
      <c r="I79" s="231"/>
      <c r="J79" s="229"/>
      <c r="K79" s="229"/>
      <c r="L79" s="229"/>
      <c r="M79" s="229"/>
      <c r="N79" s="229"/>
      <c r="O79" s="229"/>
      <c r="P79" s="229"/>
      <c r="Q79" s="229"/>
      <c r="R79" s="229"/>
      <c r="S79" s="229"/>
      <c r="T79" s="229"/>
      <c r="U79" s="229"/>
      <c r="V79" s="229"/>
      <c r="W79" s="230"/>
    </row>
    <row r="80" spans="1:23" x14ac:dyDescent="0.25">
      <c r="A80" s="20" t="s">
        <v>108</v>
      </c>
      <c r="B80" s="26"/>
      <c r="C80" s="26"/>
      <c r="D80" s="26"/>
      <c r="E80" s="26" t="s">
        <v>60</v>
      </c>
      <c r="F80" s="26" t="s">
        <v>60</v>
      </c>
      <c r="G80" s="26"/>
      <c r="H80" s="235"/>
      <c r="I80" s="26" t="s">
        <v>60</v>
      </c>
      <c r="J80" s="26"/>
      <c r="K80" s="26"/>
      <c r="L80" s="26"/>
      <c r="M80" s="26"/>
      <c r="N80" s="26" t="s">
        <v>60</v>
      </c>
      <c r="O80" s="26"/>
      <c r="P80" s="26"/>
      <c r="Q80" s="26"/>
      <c r="R80" s="26"/>
      <c r="S80" s="26"/>
      <c r="T80" s="26"/>
      <c r="U80" s="26"/>
      <c r="V80" s="20"/>
      <c r="W80" s="20"/>
    </row>
    <row r="81" spans="1:23" ht="45" x14ac:dyDescent="0.25">
      <c r="A81" s="24" t="s">
        <v>109</v>
      </c>
      <c r="B81" s="26"/>
      <c r="C81" s="26"/>
      <c r="D81" s="26"/>
      <c r="E81" s="26" t="s">
        <v>60</v>
      </c>
      <c r="F81" s="26" t="s">
        <v>60</v>
      </c>
      <c r="G81" s="26"/>
      <c r="H81" s="235"/>
      <c r="I81" s="26" t="s">
        <v>60</v>
      </c>
      <c r="J81" s="26"/>
      <c r="K81" s="26"/>
      <c r="L81" s="26"/>
      <c r="M81" s="26"/>
      <c r="N81" s="26" t="s">
        <v>60</v>
      </c>
      <c r="O81" s="26"/>
      <c r="P81" s="26"/>
      <c r="Q81" s="26"/>
      <c r="R81" s="26"/>
      <c r="S81" s="26"/>
      <c r="T81" s="26"/>
      <c r="U81" s="26"/>
      <c r="V81" s="20"/>
      <c r="W81" s="20"/>
    </row>
    <row r="82" spans="1:23" ht="30" x14ac:dyDescent="0.25">
      <c r="A82" s="25" t="s">
        <v>110</v>
      </c>
      <c r="B82" s="26"/>
      <c r="C82" s="26"/>
      <c r="D82" s="26"/>
      <c r="E82" s="26"/>
      <c r="F82" s="26" t="s">
        <v>60</v>
      </c>
      <c r="G82" s="26" t="s">
        <v>60</v>
      </c>
      <c r="H82" s="235"/>
      <c r="I82" s="26" t="s">
        <v>60</v>
      </c>
      <c r="J82" s="26" t="s">
        <v>60</v>
      </c>
      <c r="K82" s="26"/>
      <c r="L82" s="26"/>
      <c r="M82" s="26"/>
      <c r="N82" s="26" t="s">
        <v>60</v>
      </c>
      <c r="O82" s="26"/>
      <c r="P82" s="26"/>
      <c r="Q82" s="26"/>
      <c r="R82" s="26"/>
      <c r="S82" s="26"/>
      <c r="T82" s="26"/>
      <c r="U82" s="26"/>
      <c r="V82" s="20"/>
      <c r="W82" s="20"/>
    </row>
    <row r="83" spans="1:23" ht="90" x14ac:dyDescent="0.25">
      <c r="A83" s="25" t="s">
        <v>111</v>
      </c>
      <c r="B83" s="26"/>
      <c r="C83" s="26"/>
      <c r="D83" s="26"/>
      <c r="E83" s="26" t="s">
        <v>60</v>
      </c>
      <c r="F83" s="26" t="s">
        <v>60</v>
      </c>
      <c r="G83" s="26"/>
      <c r="H83" s="235"/>
      <c r="I83" s="26" t="s">
        <v>60</v>
      </c>
      <c r="J83" s="26"/>
      <c r="K83" s="26"/>
      <c r="L83" s="26"/>
      <c r="M83" s="26"/>
      <c r="N83" s="26" t="s">
        <v>60</v>
      </c>
      <c r="O83" s="26"/>
      <c r="P83" s="26"/>
      <c r="Q83" s="26"/>
      <c r="R83" s="26"/>
      <c r="S83" s="26"/>
      <c r="T83" s="26"/>
      <c r="U83" s="26"/>
      <c r="V83" s="20"/>
      <c r="W83" s="20"/>
    </row>
    <row r="84" spans="1:23" ht="45" x14ac:dyDescent="0.25">
      <c r="A84" s="25" t="s">
        <v>149</v>
      </c>
      <c r="B84" s="26"/>
      <c r="C84" s="26"/>
      <c r="D84" s="26"/>
      <c r="E84" s="26" t="s">
        <v>60</v>
      </c>
      <c r="F84" s="26" t="s">
        <v>60</v>
      </c>
      <c r="G84" s="26"/>
      <c r="H84" s="235"/>
      <c r="I84" s="26"/>
      <c r="J84" s="26"/>
      <c r="K84" s="26"/>
      <c r="L84" s="26"/>
      <c r="M84" s="26"/>
      <c r="N84" s="26" t="s">
        <v>60</v>
      </c>
      <c r="O84" s="26"/>
      <c r="P84" s="26"/>
      <c r="Q84" s="26"/>
      <c r="R84" s="26"/>
      <c r="S84" s="26"/>
      <c r="T84" s="26"/>
      <c r="U84" s="26"/>
      <c r="V84" s="20"/>
      <c r="W84" s="20"/>
    </row>
    <row r="85" spans="1:23" x14ac:dyDescent="0.25">
      <c r="A85" s="20" t="s">
        <v>114</v>
      </c>
      <c r="B85" s="26"/>
      <c r="C85" s="26"/>
      <c r="D85" s="26"/>
      <c r="E85" s="26" t="s">
        <v>60</v>
      </c>
      <c r="F85" s="26" t="s">
        <v>60</v>
      </c>
      <c r="G85" s="26"/>
      <c r="H85" s="235"/>
      <c r="I85" s="26" t="s">
        <v>60</v>
      </c>
      <c r="J85" s="26"/>
      <c r="K85" s="26"/>
      <c r="L85" s="26"/>
      <c r="M85" s="26"/>
      <c r="N85" s="26" t="s">
        <v>60</v>
      </c>
      <c r="O85" s="26"/>
      <c r="P85" s="26"/>
      <c r="Q85" s="26"/>
      <c r="R85" s="26"/>
      <c r="S85" s="26"/>
      <c r="T85" s="26"/>
      <c r="U85" s="26"/>
      <c r="V85" s="20"/>
      <c r="W85" s="20"/>
    </row>
    <row r="86" spans="1:23" ht="45" x14ac:dyDescent="0.25">
      <c r="A86" s="24" t="s">
        <v>115</v>
      </c>
      <c r="B86" s="26"/>
      <c r="C86" s="26"/>
      <c r="D86" s="26"/>
      <c r="E86" s="26" t="s">
        <v>60</v>
      </c>
      <c r="F86" s="26" t="s">
        <v>60</v>
      </c>
      <c r="G86" s="26"/>
      <c r="H86" s="235"/>
      <c r="I86" s="26"/>
      <c r="J86" s="26"/>
      <c r="K86" s="26" t="s">
        <v>60</v>
      </c>
      <c r="L86" s="26" t="s">
        <v>60</v>
      </c>
      <c r="M86" s="26"/>
      <c r="N86" s="26" t="s">
        <v>60</v>
      </c>
      <c r="O86" s="26" t="s">
        <v>60</v>
      </c>
      <c r="P86" s="26"/>
      <c r="Q86" s="26"/>
      <c r="R86" s="26"/>
      <c r="S86" s="26"/>
      <c r="T86" s="26"/>
      <c r="U86" s="26"/>
      <c r="V86" s="20"/>
      <c r="W86" s="20"/>
    </row>
    <row r="87" spans="1:23" ht="75" x14ac:dyDescent="0.25">
      <c r="A87" s="24" t="s">
        <v>116</v>
      </c>
      <c r="B87" s="26"/>
      <c r="C87" s="26" t="s">
        <v>60</v>
      </c>
      <c r="D87" s="26"/>
      <c r="E87" s="26" t="s">
        <v>60</v>
      </c>
      <c r="F87" s="26" t="s">
        <v>60</v>
      </c>
      <c r="G87" s="26"/>
      <c r="H87" s="235"/>
      <c r="I87" s="26"/>
      <c r="J87" s="26"/>
      <c r="K87" s="26" t="s">
        <v>60</v>
      </c>
      <c r="L87" s="26" t="s">
        <v>60</v>
      </c>
      <c r="M87" s="26"/>
      <c r="N87" s="26" t="s">
        <v>60</v>
      </c>
      <c r="O87" s="26" t="s">
        <v>60</v>
      </c>
      <c r="P87" s="26"/>
      <c r="Q87" s="26"/>
      <c r="R87" s="26"/>
      <c r="S87" s="26"/>
      <c r="T87" s="26"/>
      <c r="U87" s="26"/>
      <c r="V87" s="20"/>
      <c r="W87" s="20"/>
    </row>
    <row r="88" spans="1:23" ht="45" x14ac:dyDescent="0.25">
      <c r="A88" s="24" t="s">
        <v>117</v>
      </c>
      <c r="B88" s="26"/>
      <c r="C88" s="26" t="s">
        <v>60</v>
      </c>
      <c r="D88" s="26"/>
      <c r="E88" s="26" t="s">
        <v>60</v>
      </c>
      <c r="F88" s="26" t="s">
        <v>60</v>
      </c>
      <c r="G88" s="26"/>
      <c r="H88" s="236"/>
      <c r="I88" s="26"/>
      <c r="J88" s="26"/>
      <c r="K88" s="26"/>
      <c r="L88" s="26"/>
      <c r="M88" s="26"/>
      <c r="N88" s="26" t="s">
        <v>60</v>
      </c>
      <c r="O88" s="26" t="s">
        <v>60</v>
      </c>
      <c r="P88" s="26"/>
      <c r="Q88" s="26"/>
      <c r="R88" s="26"/>
      <c r="S88" s="26"/>
      <c r="T88" s="26"/>
      <c r="U88" s="26"/>
      <c r="V88" s="20"/>
      <c r="W88" s="20"/>
    </row>
    <row r="89" spans="1:23" ht="45" x14ac:dyDescent="0.25">
      <c r="A89" s="24" t="s">
        <v>118</v>
      </c>
      <c r="B89" s="26"/>
      <c r="C89" s="26" t="s">
        <v>60</v>
      </c>
      <c r="D89" s="26"/>
      <c r="E89" s="26"/>
      <c r="F89" s="26"/>
      <c r="G89" s="26"/>
      <c r="H89" s="234"/>
      <c r="I89" s="26"/>
      <c r="J89" s="26"/>
      <c r="K89" s="26"/>
      <c r="L89" s="26"/>
      <c r="M89" s="26"/>
      <c r="N89" s="26" t="s">
        <v>60</v>
      </c>
      <c r="O89" s="26"/>
      <c r="P89" s="26"/>
      <c r="Q89" s="26"/>
      <c r="R89" s="26" t="s">
        <v>60</v>
      </c>
      <c r="S89" s="26"/>
      <c r="T89" s="26"/>
      <c r="U89" s="26"/>
      <c r="V89" s="20"/>
      <c r="W89" s="20"/>
    </row>
    <row r="90" spans="1:23" ht="90" x14ac:dyDescent="0.25">
      <c r="A90" s="24" t="s">
        <v>119</v>
      </c>
      <c r="B90" s="26"/>
      <c r="C90" s="26" t="s">
        <v>60</v>
      </c>
      <c r="D90" s="26"/>
      <c r="E90" s="26" t="s">
        <v>60</v>
      </c>
      <c r="F90" s="26" t="s">
        <v>60</v>
      </c>
      <c r="G90" s="26"/>
      <c r="H90" s="235"/>
      <c r="I90" s="26"/>
      <c r="J90" s="26"/>
      <c r="K90" s="26"/>
      <c r="L90" s="26"/>
      <c r="M90" s="26"/>
      <c r="N90" s="26" t="s">
        <v>60</v>
      </c>
      <c r="O90" s="26"/>
      <c r="P90" s="26"/>
      <c r="Q90" s="26"/>
      <c r="R90" s="26" t="s">
        <v>60</v>
      </c>
      <c r="S90" s="26"/>
      <c r="T90" s="26"/>
      <c r="U90" s="26"/>
      <c r="V90" s="20"/>
      <c r="W90" s="20"/>
    </row>
    <row r="91" spans="1:23" ht="60" x14ac:dyDescent="0.25">
      <c r="A91" s="24" t="s">
        <v>120</v>
      </c>
      <c r="B91" s="26"/>
      <c r="C91" s="26" t="s">
        <v>60</v>
      </c>
      <c r="D91" s="26"/>
      <c r="E91" s="26" t="s">
        <v>60</v>
      </c>
      <c r="F91" s="26" t="s">
        <v>60</v>
      </c>
      <c r="G91" s="26"/>
      <c r="H91" s="235"/>
      <c r="I91" s="26"/>
      <c r="J91" s="26"/>
      <c r="K91" s="26"/>
      <c r="L91" s="26"/>
      <c r="M91" s="26"/>
      <c r="N91" s="26" t="s">
        <v>60</v>
      </c>
      <c r="O91" s="26"/>
      <c r="P91" s="26"/>
      <c r="Q91" s="26"/>
      <c r="R91" s="26" t="s">
        <v>60</v>
      </c>
      <c r="S91" s="26"/>
      <c r="T91" s="26"/>
      <c r="U91" s="26"/>
      <c r="V91" s="20"/>
      <c r="W91" s="20"/>
    </row>
    <row r="92" spans="1:23" x14ac:dyDescent="0.25">
      <c r="A92" s="37" t="s">
        <v>121</v>
      </c>
      <c r="B92" s="229"/>
      <c r="C92" s="229"/>
      <c r="D92" s="229"/>
      <c r="E92" s="229"/>
      <c r="F92" s="229"/>
      <c r="G92" s="230"/>
      <c r="H92" s="235"/>
      <c r="I92" s="231"/>
      <c r="J92" s="229"/>
      <c r="K92" s="229"/>
      <c r="L92" s="229"/>
      <c r="M92" s="229"/>
      <c r="N92" s="229"/>
      <c r="O92" s="229"/>
      <c r="P92" s="229"/>
      <c r="Q92" s="229"/>
      <c r="R92" s="229"/>
      <c r="S92" s="229"/>
      <c r="T92" s="229"/>
      <c r="U92" s="229"/>
      <c r="V92" s="229"/>
      <c r="W92" s="230"/>
    </row>
    <row r="93" spans="1:23" ht="75" x14ac:dyDescent="0.25">
      <c r="A93" s="24" t="s">
        <v>122</v>
      </c>
      <c r="B93" s="26"/>
      <c r="C93" s="26"/>
      <c r="D93" s="26" t="s">
        <v>60</v>
      </c>
      <c r="E93" s="26" t="s">
        <v>60</v>
      </c>
      <c r="F93" s="26" t="s">
        <v>60</v>
      </c>
      <c r="G93" s="26"/>
      <c r="H93" s="235"/>
      <c r="I93" s="26"/>
      <c r="J93" s="26"/>
      <c r="K93" s="26" t="s">
        <v>60</v>
      </c>
      <c r="L93" s="26"/>
      <c r="M93" s="26"/>
      <c r="N93" s="26"/>
      <c r="O93" s="26" t="s">
        <v>60</v>
      </c>
      <c r="P93" s="26"/>
      <c r="Q93" s="26"/>
      <c r="R93" s="26"/>
      <c r="S93" s="26"/>
      <c r="T93" s="26"/>
      <c r="U93" s="26"/>
      <c r="V93" s="20"/>
      <c r="W93" s="20"/>
    </row>
    <row r="94" spans="1:23" ht="270" x14ac:dyDescent="0.25">
      <c r="A94" s="24" t="s">
        <v>123</v>
      </c>
      <c r="B94" s="26" t="s">
        <v>60</v>
      </c>
      <c r="C94" s="26" t="s">
        <v>60</v>
      </c>
      <c r="D94" s="26" t="s">
        <v>60</v>
      </c>
      <c r="E94" s="26" t="s">
        <v>60</v>
      </c>
      <c r="F94" s="26" t="s">
        <v>60</v>
      </c>
      <c r="G94" s="26"/>
      <c r="H94" s="236"/>
      <c r="I94" s="26"/>
      <c r="J94" s="26"/>
      <c r="K94" s="26" t="s">
        <v>60</v>
      </c>
      <c r="L94" s="26"/>
      <c r="M94" s="26"/>
      <c r="N94" s="26"/>
      <c r="O94" s="26" t="s">
        <v>60</v>
      </c>
      <c r="P94" s="26"/>
      <c r="Q94" s="26"/>
      <c r="R94" s="26"/>
      <c r="S94" s="26"/>
      <c r="T94" s="26"/>
      <c r="U94" s="26"/>
      <c r="V94" s="20"/>
      <c r="W94" s="20"/>
    </row>
    <row r="95" spans="1:23" ht="60" x14ac:dyDescent="0.25">
      <c r="A95" s="24" t="s">
        <v>124</v>
      </c>
      <c r="B95" s="26"/>
      <c r="C95" s="26"/>
      <c r="D95" s="26" t="s">
        <v>60</v>
      </c>
      <c r="E95" s="26" t="s">
        <v>60</v>
      </c>
      <c r="F95" s="26" t="s">
        <v>60</v>
      </c>
      <c r="G95" s="26"/>
      <c r="H95" s="234"/>
      <c r="I95" s="26"/>
      <c r="J95" s="26"/>
      <c r="K95" s="26" t="s">
        <v>60</v>
      </c>
      <c r="L95" s="26"/>
      <c r="M95" s="26"/>
      <c r="N95" s="26"/>
      <c r="O95" s="26" t="s">
        <v>60</v>
      </c>
      <c r="P95" s="26"/>
      <c r="Q95" s="26"/>
      <c r="R95" s="26"/>
      <c r="S95" s="26"/>
      <c r="T95" s="26"/>
      <c r="U95" s="26"/>
      <c r="V95" s="20"/>
      <c r="W95" s="20"/>
    </row>
    <row r="96" spans="1:23" ht="60" x14ac:dyDescent="0.25">
      <c r="A96" s="24" t="s">
        <v>150</v>
      </c>
      <c r="B96" s="26"/>
      <c r="C96" s="26"/>
      <c r="D96" s="26" t="s">
        <v>60</v>
      </c>
      <c r="E96" s="26" t="s">
        <v>60</v>
      </c>
      <c r="F96" s="26"/>
      <c r="G96" s="26"/>
      <c r="H96" s="235"/>
      <c r="I96" s="26"/>
      <c r="J96" s="26"/>
      <c r="K96" s="26" t="s">
        <v>60</v>
      </c>
      <c r="L96" s="26"/>
      <c r="M96" s="26"/>
      <c r="N96" s="26"/>
      <c r="O96" s="26"/>
      <c r="P96" s="26"/>
      <c r="Q96" s="26" t="s">
        <v>60</v>
      </c>
      <c r="R96" s="26"/>
      <c r="S96" s="26"/>
      <c r="T96" s="26"/>
      <c r="U96" s="26"/>
      <c r="V96" s="20"/>
      <c r="W96" s="20"/>
    </row>
    <row r="97" spans="1:23" ht="45" x14ac:dyDescent="0.25">
      <c r="A97" s="24" t="s">
        <v>125</v>
      </c>
      <c r="B97" s="26"/>
      <c r="C97" s="26"/>
      <c r="D97" s="26"/>
      <c r="E97" s="26"/>
      <c r="F97" s="26" t="s">
        <v>60</v>
      </c>
      <c r="G97" s="26"/>
      <c r="H97" s="235"/>
      <c r="I97" s="26"/>
      <c r="J97" s="26"/>
      <c r="K97" s="26"/>
      <c r="L97" s="26"/>
      <c r="M97" s="26"/>
      <c r="N97" s="26" t="s">
        <v>60</v>
      </c>
      <c r="O97" s="26" t="s">
        <v>60</v>
      </c>
      <c r="P97" s="26"/>
      <c r="Q97" s="26"/>
      <c r="R97" s="26"/>
      <c r="S97" s="26"/>
      <c r="T97" s="26"/>
      <c r="U97" s="26"/>
      <c r="V97" s="20"/>
      <c r="W97" s="20"/>
    </row>
    <row r="98" spans="1:23" x14ac:dyDescent="0.25">
      <c r="A98" s="37" t="s">
        <v>126</v>
      </c>
      <c r="B98" s="229"/>
      <c r="C98" s="229"/>
      <c r="D98" s="229"/>
      <c r="E98" s="229"/>
      <c r="F98" s="229"/>
      <c r="G98" s="230"/>
      <c r="H98" s="235"/>
      <c r="I98" s="231"/>
      <c r="J98" s="229"/>
      <c r="K98" s="229"/>
      <c r="L98" s="229"/>
      <c r="M98" s="229"/>
      <c r="N98" s="229"/>
      <c r="O98" s="229"/>
      <c r="P98" s="229"/>
      <c r="Q98" s="229"/>
      <c r="R98" s="229"/>
      <c r="S98" s="229"/>
      <c r="T98" s="229"/>
      <c r="U98" s="229"/>
      <c r="V98" s="229"/>
      <c r="W98" s="230"/>
    </row>
    <row r="99" spans="1:23" ht="90" x14ac:dyDescent="0.25">
      <c r="A99" s="24" t="s">
        <v>127</v>
      </c>
      <c r="B99" s="26"/>
      <c r="C99" s="26"/>
      <c r="D99" s="26"/>
      <c r="E99" s="26" t="s">
        <v>60</v>
      </c>
      <c r="F99" s="26"/>
      <c r="G99" s="26"/>
      <c r="H99" s="235"/>
      <c r="I99" s="26" t="s">
        <v>60</v>
      </c>
      <c r="J99" s="26"/>
      <c r="K99" s="26" t="s">
        <v>60</v>
      </c>
      <c r="L99" s="26"/>
      <c r="M99" s="26"/>
      <c r="N99" s="26"/>
      <c r="O99" s="26"/>
      <c r="P99" s="26"/>
      <c r="Q99" s="26"/>
      <c r="R99" s="26"/>
      <c r="S99" s="26"/>
      <c r="T99" s="26" t="s">
        <v>60</v>
      </c>
      <c r="U99" s="26"/>
      <c r="V99" s="20"/>
      <c r="W99" s="20"/>
    </row>
    <row r="100" spans="1:23" ht="45" x14ac:dyDescent="0.25">
      <c r="A100" s="24" t="s">
        <v>128</v>
      </c>
      <c r="B100" s="26"/>
      <c r="C100" s="26"/>
      <c r="D100" s="26" t="s">
        <v>60</v>
      </c>
      <c r="E100" s="26" t="s">
        <v>60</v>
      </c>
      <c r="F100" s="26"/>
      <c r="G100" s="26"/>
      <c r="H100" s="236"/>
      <c r="I100" s="26"/>
      <c r="J100" s="26"/>
      <c r="K100" s="26" t="s">
        <v>60</v>
      </c>
      <c r="L100" s="26"/>
      <c r="M100" s="26"/>
      <c r="N100" s="26"/>
      <c r="O100" s="26" t="s">
        <v>60</v>
      </c>
      <c r="P100" s="26"/>
      <c r="Q100" s="26" t="s">
        <v>60</v>
      </c>
      <c r="R100" s="26"/>
      <c r="S100" s="26"/>
      <c r="T100" s="26"/>
      <c r="U100" s="26"/>
      <c r="V100" s="20"/>
      <c r="W100" s="20"/>
    </row>
    <row r="101" spans="1:23" ht="409.5" x14ac:dyDescent="0.25">
      <c r="A101" s="44" t="s">
        <v>129</v>
      </c>
      <c r="B101" s="232"/>
      <c r="C101" s="232"/>
      <c r="D101" s="232"/>
      <c r="E101" s="232"/>
      <c r="F101" s="232"/>
      <c r="G101" s="237" t="s">
        <v>60</v>
      </c>
      <c r="H101" s="234"/>
      <c r="I101" s="237" t="s">
        <v>60</v>
      </c>
      <c r="J101" s="232" t="s">
        <v>60</v>
      </c>
      <c r="K101" s="232" t="s">
        <v>60</v>
      </c>
      <c r="L101" s="232"/>
      <c r="M101" s="232"/>
      <c r="N101" s="232"/>
      <c r="O101" s="232"/>
      <c r="P101" s="232"/>
      <c r="Q101" s="232" t="s">
        <v>60</v>
      </c>
      <c r="R101" s="232"/>
      <c r="S101" s="232"/>
      <c r="T101" s="232" t="s">
        <v>60</v>
      </c>
      <c r="U101" s="232" t="s">
        <v>60</v>
      </c>
      <c r="V101" s="251"/>
      <c r="W101" s="251"/>
    </row>
    <row r="102" spans="1:23" ht="165" x14ac:dyDescent="0.25">
      <c r="A102" s="30" t="s">
        <v>130</v>
      </c>
      <c r="B102" s="233"/>
      <c r="C102" s="233"/>
      <c r="D102" s="233"/>
      <c r="E102" s="233"/>
      <c r="F102" s="233"/>
      <c r="G102" s="237"/>
      <c r="H102" s="236"/>
      <c r="I102" s="237"/>
      <c r="J102" s="233"/>
      <c r="K102" s="233"/>
      <c r="L102" s="233"/>
      <c r="M102" s="233"/>
      <c r="N102" s="233"/>
      <c r="O102" s="233"/>
      <c r="P102" s="233"/>
      <c r="Q102" s="233"/>
      <c r="R102" s="233"/>
      <c r="S102" s="233"/>
      <c r="T102" s="233"/>
      <c r="U102" s="233"/>
      <c r="V102" s="252"/>
      <c r="W102" s="252"/>
    </row>
    <row r="103" spans="1:23" ht="75" x14ac:dyDescent="0.25">
      <c r="A103" s="24" t="s">
        <v>131</v>
      </c>
      <c r="B103" s="26" t="s">
        <v>60</v>
      </c>
      <c r="C103" s="26"/>
      <c r="D103" s="26"/>
      <c r="E103" s="26" t="s">
        <v>60</v>
      </c>
      <c r="F103" s="26"/>
      <c r="G103" s="26" t="s">
        <v>60</v>
      </c>
      <c r="H103" s="234"/>
      <c r="I103" s="26"/>
      <c r="J103" s="26"/>
      <c r="K103" s="26" t="s">
        <v>60</v>
      </c>
      <c r="L103" s="26"/>
      <c r="M103" s="26"/>
      <c r="N103" s="26"/>
      <c r="O103" s="26"/>
      <c r="P103" s="26"/>
      <c r="Q103" s="26" t="s">
        <v>60</v>
      </c>
      <c r="R103" s="26"/>
      <c r="S103" s="26"/>
      <c r="T103" s="26"/>
      <c r="U103" s="26"/>
      <c r="V103" s="20"/>
      <c r="W103" s="20"/>
    </row>
    <row r="104" spans="1:23" ht="45" x14ac:dyDescent="0.25">
      <c r="A104" s="24" t="s">
        <v>132</v>
      </c>
      <c r="B104" s="26"/>
      <c r="C104" s="26"/>
      <c r="D104" s="46" t="s">
        <v>60</v>
      </c>
      <c r="E104" s="26" t="s">
        <v>60</v>
      </c>
      <c r="F104" s="26"/>
      <c r="G104" s="26" t="s">
        <v>60</v>
      </c>
      <c r="H104" s="235"/>
      <c r="I104" s="26" t="s">
        <v>60</v>
      </c>
      <c r="J104" s="26"/>
      <c r="K104" s="26" t="s">
        <v>60</v>
      </c>
      <c r="L104" s="26"/>
      <c r="M104" s="26"/>
      <c r="N104" s="26"/>
      <c r="O104" s="26"/>
      <c r="P104" s="26"/>
      <c r="Q104" s="26"/>
      <c r="R104" s="26"/>
      <c r="S104" s="26"/>
      <c r="T104" s="26"/>
      <c r="U104" s="26"/>
      <c r="V104" s="20"/>
      <c r="W104" s="20"/>
    </row>
    <row r="105" spans="1:23" ht="165" x14ac:dyDescent="0.25">
      <c r="A105" s="24" t="s">
        <v>151</v>
      </c>
      <c r="B105" s="26"/>
      <c r="C105" s="26"/>
      <c r="D105" s="46" t="s">
        <v>60</v>
      </c>
      <c r="E105" s="26" t="s">
        <v>60</v>
      </c>
      <c r="F105" s="26"/>
      <c r="G105" s="26"/>
      <c r="H105" s="235"/>
      <c r="I105" s="26"/>
      <c r="J105" s="26"/>
      <c r="K105" s="26" t="s">
        <v>60</v>
      </c>
      <c r="L105" s="26"/>
      <c r="M105" s="26"/>
      <c r="N105" s="26"/>
      <c r="O105" s="26"/>
      <c r="P105" s="26"/>
      <c r="Q105" s="26"/>
      <c r="R105" s="26"/>
      <c r="S105" s="26"/>
      <c r="T105" s="26" t="s">
        <v>60</v>
      </c>
      <c r="U105" s="26"/>
      <c r="V105" s="20"/>
      <c r="W105" s="20"/>
    </row>
    <row r="106" spans="1:23" ht="60" x14ac:dyDescent="0.25">
      <c r="A106" s="24" t="s">
        <v>133</v>
      </c>
      <c r="B106" s="26"/>
      <c r="C106" s="26"/>
      <c r="D106" s="26" t="s">
        <v>60</v>
      </c>
      <c r="E106" s="26" t="s">
        <v>60</v>
      </c>
      <c r="F106" s="26"/>
      <c r="G106" s="26"/>
      <c r="H106" s="235"/>
      <c r="I106" s="26" t="s">
        <v>60</v>
      </c>
      <c r="J106" s="26"/>
      <c r="K106" s="26" t="s">
        <v>60</v>
      </c>
      <c r="L106" s="26"/>
      <c r="M106" s="26"/>
      <c r="N106" s="26"/>
      <c r="O106" s="26"/>
      <c r="P106" s="26"/>
      <c r="Q106" s="26"/>
      <c r="R106" s="26"/>
      <c r="S106" s="26"/>
      <c r="T106" s="26" t="s">
        <v>60</v>
      </c>
      <c r="U106" s="26"/>
      <c r="V106" s="20"/>
      <c r="W106" s="20"/>
    </row>
    <row r="107" spans="1:23" ht="60" x14ac:dyDescent="0.25">
      <c r="A107" s="24" t="s">
        <v>134</v>
      </c>
      <c r="B107" s="26"/>
      <c r="C107" s="26"/>
      <c r="D107" s="26" t="s">
        <v>60</v>
      </c>
      <c r="E107" s="26" t="s">
        <v>60</v>
      </c>
      <c r="F107" s="26"/>
      <c r="G107" s="26"/>
      <c r="H107" s="235"/>
      <c r="I107" s="26"/>
      <c r="J107" s="26" t="s">
        <v>60</v>
      </c>
      <c r="K107" s="26" t="s">
        <v>60</v>
      </c>
      <c r="L107" s="26"/>
      <c r="M107" s="26"/>
      <c r="N107" s="26"/>
      <c r="O107" s="26"/>
      <c r="P107" s="26"/>
      <c r="Q107" s="26"/>
      <c r="R107" s="26"/>
      <c r="S107" s="26"/>
      <c r="T107" s="26"/>
      <c r="U107" s="26"/>
      <c r="V107" s="20"/>
      <c r="W107" s="20"/>
    </row>
    <row r="108" spans="1:23" ht="45" x14ac:dyDescent="0.25">
      <c r="A108" s="24" t="s">
        <v>135</v>
      </c>
      <c r="B108" s="26"/>
      <c r="C108" s="26"/>
      <c r="D108" s="26" t="s">
        <v>60</v>
      </c>
      <c r="E108" s="26" t="s">
        <v>60</v>
      </c>
      <c r="F108" s="26"/>
      <c r="G108" s="26"/>
      <c r="H108" s="235"/>
      <c r="I108" s="26" t="s">
        <v>60</v>
      </c>
      <c r="J108" s="26" t="s">
        <v>60</v>
      </c>
      <c r="K108" s="26" t="s">
        <v>60</v>
      </c>
      <c r="L108" s="26"/>
      <c r="M108" s="26"/>
      <c r="N108" s="26"/>
      <c r="O108" s="26"/>
      <c r="P108" s="26"/>
      <c r="Q108" s="26"/>
      <c r="R108" s="26"/>
      <c r="S108" s="26"/>
      <c r="T108" s="26" t="s">
        <v>60</v>
      </c>
      <c r="U108" s="26"/>
      <c r="V108" s="20"/>
      <c r="W108" s="20"/>
    </row>
    <row r="109" spans="1:23" ht="75" x14ac:dyDescent="0.25">
      <c r="A109" s="24" t="s">
        <v>136</v>
      </c>
      <c r="B109" s="26" t="s">
        <v>60</v>
      </c>
      <c r="C109" s="26" t="s">
        <v>60</v>
      </c>
      <c r="D109" s="26"/>
      <c r="E109" s="26" t="s">
        <v>60</v>
      </c>
      <c r="F109" s="26"/>
      <c r="G109" s="26"/>
      <c r="H109" s="236"/>
      <c r="I109" s="26" t="s">
        <v>60</v>
      </c>
      <c r="J109" s="26"/>
      <c r="K109" s="26" t="s">
        <v>60</v>
      </c>
      <c r="L109" s="26"/>
      <c r="M109" s="26"/>
      <c r="N109" s="26"/>
      <c r="O109" s="26"/>
      <c r="P109" s="26"/>
      <c r="Q109" s="26"/>
      <c r="R109" s="26"/>
      <c r="S109" s="26" t="s">
        <v>60</v>
      </c>
      <c r="T109" s="26" t="s">
        <v>60</v>
      </c>
      <c r="U109" s="26"/>
      <c r="V109" s="20"/>
      <c r="W109" s="20"/>
    </row>
    <row r="110" spans="1:23" ht="339" customHeight="1" x14ac:dyDescent="0.25">
      <c r="A110" s="24" t="s">
        <v>137</v>
      </c>
      <c r="B110" s="26"/>
      <c r="C110" s="26"/>
      <c r="D110" s="26" t="s">
        <v>60</v>
      </c>
      <c r="E110" s="26" t="s">
        <v>60</v>
      </c>
      <c r="F110" s="26"/>
      <c r="G110" s="26"/>
      <c r="H110" s="239"/>
      <c r="I110" s="26" t="s">
        <v>60</v>
      </c>
      <c r="J110" s="26"/>
      <c r="K110" s="26" t="s">
        <v>60</v>
      </c>
      <c r="L110" s="26"/>
      <c r="M110" s="26"/>
      <c r="N110" s="26"/>
      <c r="O110" s="26"/>
      <c r="P110" s="26"/>
      <c r="Q110" s="26"/>
      <c r="R110" s="26"/>
      <c r="S110" s="26"/>
      <c r="T110" s="26" t="s">
        <v>60</v>
      </c>
      <c r="U110" s="26"/>
      <c r="V110" s="20"/>
      <c r="W110" s="20"/>
    </row>
    <row r="111" spans="1:23" ht="75" x14ac:dyDescent="0.25">
      <c r="A111" s="24" t="s">
        <v>138</v>
      </c>
      <c r="B111" s="26"/>
      <c r="C111" s="26" t="s">
        <v>60</v>
      </c>
      <c r="D111" s="26" t="s">
        <v>60</v>
      </c>
      <c r="E111" s="26" t="s">
        <v>60</v>
      </c>
      <c r="F111" s="26"/>
      <c r="G111" s="26" t="s">
        <v>60</v>
      </c>
      <c r="H111" s="239"/>
      <c r="I111" s="26"/>
      <c r="J111" s="26"/>
      <c r="K111" s="26" t="s">
        <v>60</v>
      </c>
      <c r="L111" s="26"/>
      <c r="M111" s="26"/>
      <c r="N111" s="26"/>
      <c r="O111" s="26"/>
      <c r="P111" s="26"/>
      <c r="Q111" s="26"/>
      <c r="R111" s="26"/>
      <c r="S111" s="26"/>
      <c r="T111" s="26" t="s">
        <v>60</v>
      </c>
      <c r="U111" s="26"/>
      <c r="V111" s="20"/>
      <c r="W111" s="20"/>
    </row>
    <row r="112" spans="1:23" ht="30" x14ac:dyDescent="0.25">
      <c r="A112" s="24" t="s">
        <v>139</v>
      </c>
      <c r="B112" s="26"/>
      <c r="C112" s="26"/>
      <c r="D112" s="26"/>
      <c r="E112" s="26"/>
      <c r="F112" s="26"/>
      <c r="G112" s="26" t="s">
        <v>60</v>
      </c>
      <c r="H112" s="239"/>
      <c r="I112" s="26"/>
      <c r="J112" s="26"/>
      <c r="K112" s="26" t="s">
        <v>60</v>
      </c>
      <c r="L112" s="26"/>
      <c r="M112" s="26"/>
      <c r="N112" s="26"/>
      <c r="O112" s="26"/>
      <c r="P112" s="26"/>
      <c r="Q112" s="26"/>
      <c r="R112" s="26"/>
      <c r="S112" s="26"/>
      <c r="T112" s="26" t="s">
        <v>60</v>
      </c>
      <c r="U112" s="26"/>
      <c r="V112" s="20"/>
      <c r="W112" s="20"/>
    </row>
    <row r="113" spans="1:23" ht="45" x14ac:dyDescent="0.25">
      <c r="A113" s="24" t="s">
        <v>140</v>
      </c>
      <c r="B113" s="39"/>
      <c r="C113" s="39"/>
      <c r="D113" s="39" t="s">
        <v>60</v>
      </c>
      <c r="E113" s="39" t="s">
        <v>60</v>
      </c>
      <c r="F113" s="39"/>
      <c r="G113" s="39"/>
      <c r="H113" s="239"/>
      <c r="I113" s="39"/>
      <c r="J113" s="39"/>
      <c r="K113" s="39" t="s">
        <v>60</v>
      </c>
      <c r="L113" s="39"/>
      <c r="M113" s="39"/>
      <c r="N113" s="39"/>
      <c r="O113" s="39"/>
      <c r="P113" s="39"/>
      <c r="Q113" s="39"/>
      <c r="R113" s="39"/>
      <c r="S113" s="39"/>
      <c r="T113" s="39" t="s">
        <v>60</v>
      </c>
      <c r="U113" s="39"/>
      <c r="V113" s="20"/>
      <c r="W113" s="20"/>
    </row>
    <row r="114" spans="1:23" x14ac:dyDescent="0.25">
      <c r="A114" s="31"/>
      <c r="B114" s="32"/>
      <c r="C114" s="32"/>
      <c r="D114" s="32"/>
      <c r="E114" s="32"/>
      <c r="F114" s="32"/>
      <c r="G114" s="32"/>
      <c r="H114" s="40"/>
      <c r="I114" s="32"/>
      <c r="J114" s="32"/>
      <c r="K114" s="32"/>
      <c r="L114" s="32"/>
      <c r="M114" s="32"/>
      <c r="N114" s="32"/>
      <c r="O114" s="32"/>
      <c r="P114" s="32"/>
      <c r="Q114" s="32"/>
      <c r="R114" s="32"/>
      <c r="S114" s="32"/>
      <c r="T114" s="32"/>
      <c r="U114" s="32"/>
      <c r="V114" s="33"/>
      <c r="W114" s="33"/>
    </row>
    <row r="115" spans="1:23" ht="30" x14ac:dyDescent="0.25">
      <c r="A115" s="24" t="s">
        <v>141</v>
      </c>
      <c r="B115" s="39"/>
      <c r="C115" s="39" t="s">
        <v>60</v>
      </c>
      <c r="D115" s="39"/>
      <c r="E115" s="39" t="s">
        <v>60</v>
      </c>
      <c r="F115" s="39"/>
      <c r="G115" s="39"/>
      <c r="H115" s="239"/>
      <c r="I115" s="39"/>
      <c r="J115" s="39"/>
      <c r="K115" s="39" t="s">
        <v>60</v>
      </c>
      <c r="L115" s="39"/>
      <c r="M115" s="39"/>
      <c r="N115" s="39"/>
      <c r="O115" s="39"/>
      <c r="P115" s="39" t="s">
        <v>60</v>
      </c>
      <c r="Q115" s="39"/>
      <c r="R115" s="39"/>
      <c r="S115" s="39"/>
      <c r="T115" s="39" t="s">
        <v>60</v>
      </c>
      <c r="U115" s="39"/>
      <c r="V115" s="20"/>
      <c r="W115" s="20"/>
    </row>
    <row r="116" spans="1:23" ht="30" x14ac:dyDescent="0.25">
      <c r="A116" s="24" t="s">
        <v>142</v>
      </c>
      <c r="B116" s="26"/>
      <c r="C116" s="26" t="s">
        <v>60</v>
      </c>
      <c r="D116" s="26"/>
      <c r="E116" s="26" t="s">
        <v>60</v>
      </c>
      <c r="F116" s="26"/>
      <c r="G116" s="26"/>
      <c r="H116" s="239"/>
      <c r="I116" s="26"/>
      <c r="J116" s="26"/>
      <c r="K116" s="26" t="s">
        <v>60</v>
      </c>
      <c r="L116" s="26"/>
      <c r="M116" s="26"/>
      <c r="N116" s="26"/>
      <c r="O116" s="26"/>
      <c r="P116" s="26" t="s">
        <v>60</v>
      </c>
      <c r="Q116" s="26"/>
      <c r="R116" s="26"/>
      <c r="S116" s="26"/>
      <c r="T116" s="26"/>
      <c r="U116" s="26"/>
      <c r="V116" s="20"/>
      <c r="W116" s="20"/>
    </row>
    <row r="117" spans="1:23" ht="135" x14ac:dyDescent="0.25">
      <c r="A117" s="24" t="s">
        <v>143</v>
      </c>
      <c r="B117" s="26"/>
      <c r="C117" s="26"/>
      <c r="D117" s="26" t="s">
        <v>60</v>
      </c>
      <c r="E117" s="26" t="s">
        <v>60</v>
      </c>
      <c r="F117" s="26"/>
      <c r="G117" s="26"/>
      <c r="H117" s="239"/>
      <c r="I117" s="26"/>
      <c r="J117" s="26"/>
      <c r="K117" s="26" t="s">
        <v>60</v>
      </c>
      <c r="L117" s="26"/>
      <c r="M117" s="26"/>
      <c r="N117" s="26"/>
      <c r="O117" s="26"/>
      <c r="P117" s="26"/>
      <c r="Q117" s="26"/>
      <c r="R117" s="26"/>
      <c r="S117" s="26"/>
      <c r="T117" s="26" t="s">
        <v>60</v>
      </c>
      <c r="U117" s="26"/>
      <c r="V117" s="20"/>
      <c r="W117" s="20"/>
    </row>
    <row r="118" spans="1:23" ht="45" x14ac:dyDescent="0.25">
      <c r="A118" s="24" t="s">
        <v>144</v>
      </c>
      <c r="B118" s="26"/>
      <c r="C118" s="26"/>
      <c r="D118" s="26" t="s">
        <v>60</v>
      </c>
      <c r="E118" s="26" t="s">
        <v>60</v>
      </c>
      <c r="F118" s="26"/>
      <c r="G118" s="26" t="s">
        <v>60</v>
      </c>
      <c r="H118" s="239"/>
      <c r="I118" s="26"/>
      <c r="J118" s="26"/>
      <c r="K118" s="26" t="s">
        <v>60</v>
      </c>
      <c r="L118" s="26"/>
      <c r="M118" s="26"/>
      <c r="N118" s="26"/>
      <c r="O118" s="26"/>
      <c r="P118" s="26"/>
      <c r="Q118" s="26"/>
      <c r="R118" s="26"/>
      <c r="S118" s="26"/>
      <c r="T118" s="26" t="s">
        <v>60</v>
      </c>
      <c r="U118" s="26" t="s">
        <v>60</v>
      </c>
      <c r="V118" s="20"/>
      <c r="W118" s="20"/>
    </row>
    <row r="119" spans="1:23" ht="45" x14ac:dyDescent="0.25">
      <c r="A119" s="24" t="s">
        <v>145</v>
      </c>
      <c r="B119" s="26"/>
      <c r="C119" s="26" t="s">
        <v>60</v>
      </c>
      <c r="D119" s="26" t="s">
        <v>60</v>
      </c>
      <c r="E119" s="26" t="s">
        <v>60</v>
      </c>
      <c r="F119" s="26"/>
      <c r="G119" s="26" t="s">
        <v>60</v>
      </c>
      <c r="H119" s="239"/>
      <c r="I119" s="26"/>
      <c r="J119" s="26"/>
      <c r="K119" s="26" t="s">
        <v>60</v>
      </c>
      <c r="L119" s="26"/>
      <c r="M119" s="26"/>
      <c r="N119" s="26"/>
      <c r="O119" s="26"/>
      <c r="P119" s="26"/>
      <c r="Q119" s="26"/>
      <c r="R119" s="26"/>
      <c r="S119" s="26" t="s">
        <v>60</v>
      </c>
      <c r="T119" s="26" t="s">
        <v>60</v>
      </c>
      <c r="U119" s="26"/>
      <c r="V119" s="20"/>
      <c r="W119" s="20"/>
    </row>
    <row r="120" spans="1:23" ht="150" x14ac:dyDescent="0.25">
      <c r="A120" s="24" t="s">
        <v>152</v>
      </c>
      <c r="B120" s="26" t="s">
        <v>60</v>
      </c>
      <c r="C120" s="26"/>
      <c r="D120" s="26"/>
      <c r="E120" s="26" t="s">
        <v>60</v>
      </c>
      <c r="F120" s="26"/>
      <c r="G120" s="26" t="s">
        <v>60</v>
      </c>
      <c r="H120" s="239"/>
      <c r="I120" s="26"/>
      <c r="J120" s="26"/>
      <c r="K120" s="26" t="s">
        <v>60</v>
      </c>
      <c r="L120" s="26" t="s">
        <v>60</v>
      </c>
      <c r="M120" s="26"/>
      <c r="N120" s="26"/>
      <c r="O120" s="26"/>
      <c r="P120" s="26"/>
      <c r="Q120" s="26" t="s">
        <v>60</v>
      </c>
      <c r="R120" s="26"/>
      <c r="S120" s="26"/>
      <c r="T120" s="26"/>
      <c r="U120" s="26"/>
      <c r="V120" s="26"/>
      <c r="W120" s="20"/>
    </row>
    <row r="121" spans="1:23" ht="45" x14ac:dyDescent="0.25">
      <c r="A121" s="24" t="s">
        <v>153</v>
      </c>
      <c r="B121" s="26" t="s">
        <v>60</v>
      </c>
      <c r="C121" s="26"/>
      <c r="D121" s="26"/>
      <c r="E121" s="26" t="s">
        <v>60</v>
      </c>
      <c r="F121" s="26"/>
      <c r="G121" s="26"/>
      <c r="H121" s="239"/>
      <c r="I121" s="26"/>
      <c r="J121" s="26"/>
      <c r="K121" s="26" t="s">
        <v>60</v>
      </c>
      <c r="L121" s="26"/>
      <c r="M121" s="26"/>
      <c r="N121" s="26"/>
      <c r="O121" s="26"/>
      <c r="P121" s="26"/>
      <c r="Q121" s="26"/>
      <c r="R121" s="26" t="s">
        <v>60</v>
      </c>
      <c r="S121" s="26"/>
      <c r="T121" s="26"/>
      <c r="U121" s="26"/>
      <c r="V121" s="26"/>
      <c r="W121" s="20"/>
    </row>
    <row r="122" spans="1:23" ht="60" x14ac:dyDescent="0.25">
      <c r="A122" s="24" t="s">
        <v>146</v>
      </c>
      <c r="B122" s="26"/>
      <c r="C122" s="26" t="s">
        <v>60</v>
      </c>
      <c r="D122" s="26"/>
      <c r="E122" s="26" t="s">
        <v>60</v>
      </c>
      <c r="F122" s="26"/>
      <c r="G122" s="26"/>
      <c r="H122" s="239"/>
      <c r="I122" s="26"/>
      <c r="J122" s="26"/>
      <c r="K122" s="26" t="s">
        <v>60</v>
      </c>
      <c r="L122" s="26"/>
      <c r="M122" s="26"/>
      <c r="N122" s="26"/>
      <c r="O122" s="26"/>
      <c r="P122" s="26"/>
      <c r="Q122" s="26"/>
      <c r="R122" s="26" t="s">
        <v>60</v>
      </c>
      <c r="S122" s="26"/>
      <c r="T122" s="26"/>
      <c r="U122" s="26"/>
      <c r="V122" s="26"/>
      <c r="W122" s="20"/>
    </row>
    <row r="123" spans="1:23" ht="30" x14ac:dyDescent="0.25">
      <c r="A123" s="24" t="s">
        <v>147</v>
      </c>
      <c r="B123" s="26"/>
      <c r="C123" s="26"/>
      <c r="D123" s="26"/>
      <c r="E123" s="26"/>
      <c r="F123" s="26"/>
      <c r="G123" s="26" t="s">
        <v>60</v>
      </c>
      <c r="H123" s="27"/>
      <c r="I123" s="26"/>
      <c r="J123" s="26"/>
      <c r="K123" s="26" t="s">
        <v>60</v>
      </c>
      <c r="L123" s="26"/>
      <c r="M123" s="26"/>
      <c r="N123" s="26"/>
      <c r="O123" s="26"/>
      <c r="P123" s="26"/>
      <c r="Q123" s="26"/>
      <c r="R123" s="26" t="s">
        <v>60</v>
      </c>
      <c r="S123" s="26"/>
      <c r="T123" s="26" t="s">
        <v>60</v>
      </c>
      <c r="U123" s="26"/>
      <c r="V123" s="26"/>
      <c r="W123" s="20"/>
    </row>
  </sheetData>
  <mergeCells count="62">
    <mergeCell ref="I101:I102"/>
    <mergeCell ref="J101:J102"/>
    <mergeCell ref="K101:K102"/>
    <mergeCell ref="L101:L102"/>
    <mergeCell ref="H25:H33"/>
    <mergeCell ref="I38:W38"/>
    <mergeCell ref="W101:W102"/>
    <mergeCell ref="S101:S102"/>
    <mergeCell ref="T101:T102"/>
    <mergeCell ref="U101:U102"/>
    <mergeCell ref="V101:V102"/>
    <mergeCell ref="M101:M102"/>
    <mergeCell ref="N101:N102"/>
    <mergeCell ref="O101:O102"/>
    <mergeCell ref="P101:P102"/>
    <mergeCell ref="Q101:Q102"/>
    <mergeCell ref="I4:U4"/>
    <mergeCell ref="A1:W1"/>
    <mergeCell ref="A2:W2"/>
    <mergeCell ref="V4:V5"/>
    <mergeCell ref="W4:W5"/>
    <mergeCell ref="B4:G4"/>
    <mergeCell ref="A4:A5"/>
    <mergeCell ref="H4:H16"/>
    <mergeCell ref="I6:W6"/>
    <mergeCell ref="H17:H24"/>
    <mergeCell ref="H103:H109"/>
    <mergeCell ref="H110:H113"/>
    <mergeCell ref="H115:H122"/>
    <mergeCell ref="B6:G6"/>
    <mergeCell ref="B38:G38"/>
    <mergeCell ref="B55:G55"/>
    <mergeCell ref="C101:C102"/>
    <mergeCell ref="D101:D102"/>
    <mergeCell ref="E101:E102"/>
    <mergeCell ref="H38:H45"/>
    <mergeCell ref="H46:H58"/>
    <mergeCell ref="H59:H67"/>
    <mergeCell ref="H68:H76"/>
    <mergeCell ref="H77:H88"/>
    <mergeCell ref="H89:H94"/>
    <mergeCell ref="B47:G47"/>
    <mergeCell ref="I47:W47"/>
    <mergeCell ref="B52:G52"/>
    <mergeCell ref="I52:W52"/>
    <mergeCell ref="I55:W55"/>
    <mergeCell ref="B61:G61"/>
    <mergeCell ref="I61:W61"/>
    <mergeCell ref="B101:B102"/>
    <mergeCell ref="I98:W98"/>
    <mergeCell ref="B98:G98"/>
    <mergeCell ref="I66:W66"/>
    <mergeCell ref="B79:G79"/>
    <mergeCell ref="I79:W79"/>
    <mergeCell ref="B92:G92"/>
    <mergeCell ref="I92:W92"/>
    <mergeCell ref="H95:H100"/>
    <mergeCell ref="H101:H102"/>
    <mergeCell ref="B66:G66"/>
    <mergeCell ref="R101:R102"/>
    <mergeCell ref="F101:F102"/>
    <mergeCell ref="G101:G102"/>
  </mergeCells>
  <printOptions horizontalCentered="1"/>
  <pageMargins left="0.2" right="0.2" top="0" bottom="0" header="0" footer="0"/>
  <pageSetup paperSize="17" orientation="landscape" r:id="rId1"/>
  <headerFooter scaleWithDoc="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Ruler="0" zoomScaleNormal="100" workbookViewId="0"/>
  </sheetViews>
  <sheetFormatPr defaultColWidth="8.85546875" defaultRowHeight="14.25" x14ac:dyDescent="0.2"/>
  <cols>
    <col min="1" max="1" width="8.85546875" style="140"/>
    <col min="2" max="2" width="27.5703125" style="2" customWidth="1"/>
    <col min="3" max="3" width="11.28515625" style="2" customWidth="1"/>
    <col min="4" max="4" width="32.5703125" style="136" customWidth="1"/>
    <col min="5" max="5" width="9.5703125" style="2" customWidth="1"/>
    <col min="6" max="6" width="10.7109375" style="2" customWidth="1"/>
    <col min="7" max="10" width="8.85546875" style="2"/>
    <col min="11" max="11" width="12.7109375" style="2" customWidth="1"/>
    <col min="12" max="12" width="8.85546875" style="2"/>
    <col min="13" max="13" width="44.28515625" style="2" customWidth="1"/>
    <col min="14" max="16384" width="8.85546875" style="2"/>
  </cols>
  <sheetData>
    <row r="1" spans="1:13" ht="18.75" x14ac:dyDescent="0.3">
      <c r="F1" s="3" t="s">
        <v>0</v>
      </c>
    </row>
    <row r="3" spans="1:13" ht="58.5" customHeight="1" x14ac:dyDescent="0.2">
      <c r="A3" s="4" t="s">
        <v>1</v>
      </c>
      <c r="B3" s="5" t="s">
        <v>2</v>
      </c>
      <c r="C3" s="5" t="s">
        <v>3</v>
      </c>
      <c r="D3" s="6" t="s">
        <v>4</v>
      </c>
      <c r="E3" s="5" t="s">
        <v>207</v>
      </c>
      <c r="F3" s="5" t="s">
        <v>5</v>
      </c>
      <c r="G3" s="5" t="s">
        <v>6</v>
      </c>
      <c r="H3" s="5" t="s">
        <v>7</v>
      </c>
      <c r="I3" s="5" t="s">
        <v>8</v>
      </c>
      <c r="J3" s="5" t="s">
        <v>9</v>
      </c>
      <c r="K3" s="5" t="s">
        <v>10</v>
      </c>
      <c r="L3" s="5" t="s">
        <v>392</v>
      </c>
      <c r="M3" s="5" t="s">
        <v>45</v>
      </c>
    </row>
    <row r="4" spans="1:13" ht="33" customHeight="1" x14ac:dyDescent="0.2">
      <c r="A4" s="7">
        <v>1</v>
      </c>
      <c r="B4" s="8" t="s">
        <v>11</v>
      </c>
      <c r="C4" s="9" t="s">
        <v>12</v>
      </c>
      <c r="D4" s="9" t="s">
        <v>399</v>
      </c>
      <c r="E4" s="9">
        <v>15</v>
      </c>
      <c r="F4" s="10">
        <v>4.5</v>
      </c>
      <c r="G4" s="7">
        <v>1.5</v>
      </c>
      <c r="H4" s="7">
        <v>3</v>
      </c>
      <c r="I4" s="7"/>
      <c r="J4" s="7"/>
      <c r="K4" s="11">
        <f>SUM(F4:J4)</f>
        <v>9</v>
      </c>
      <c r="L4" s="7">
        <v>6.3</v>
      </c>
      <c r="M4" s="9"/>
    </row>
    <row r="5" spans="1:13" ht="33" customHeight="1" x14ac:dyDescent="0.2">
      <c r="A5" s="7">
        <v>2</v>
      </c>
      <c r="B5" s="8" t="s">
        <v>11</v>
      </c>
      <c r="C5" s="9" t="s">
        <v>12</v>
      </c>
      <c r="D5" s="9" t="s">
        <v>399</v>
      </c>
      <c r="E5" s="9">
        <v>49</v>
      </c>
      <c r="F5" s="10">
        <v>14.7</v>
      </c>
      <c r="G5" s="7"/>
      <c r="H5" s="7"/>
      <c r="I5" s="7"/>
      <c r="J5" s="7"/>
      <c r="K5" s="11">
        <f>SUM(F5:J5)</f>
        <v>14.7</v>
      </c>
      <c r="L5" s="205" t="s">
        <v>412</v>
      </c>
      <c r="M5" s="9" t="s">
        <v>396</v>
      </c>
    </row>
    <row r="6" spans="1:13" ht="33" customHeight="1" x14ac:dyDescent="0.2">
      <c r="A6" s="84">
        <v>3</v>
      </c>
      <c r="B6" s="52" t="s">
        <v>11</v>
      </c>
      <c r="C6" s="9" t="s">
        <v>14</v>
      </c>
      <c r="D6" s="52" t="s">
        <v>13</v>
      </c>
      <c r="E6" s="51">
        <v>31</v>
      </c>
      <c r="F6" s="51">
        <v>9.3000000000000007</v>
      </c>
      <c r="G6" s="51"/>
      <c r="H6" s="7"/>
      <c r="I6" s="7"/>
      <c r="J6" s="7"/>
      <c r="K6" s="7">
        <v>9.3000000000000007</v>
      </c>
      <c r="L6" s="11">
        <v>10.9</v>
      </c>
      <c r="M6" s="9" t="s">
        <v>411</v>
      </c>
    </row>
    <row r="7" spans="1:13" ht="33" customHeight="1" x14ac:dyDescent="0.2">
      <c r="A7" s="84">
        <v>4</v>
      </c>
      <c r="B7" s="52" t="s">
        <v>11</v>
      </c>
      <c r="C7" s="9" t="s">
        <v>14</v>
      </c>
      <c r="D7" s="52" t="s">
        <v>13</v>
      </c>
      <c r="E7" s="51">
        <v>64</v>
      </c>
      <c r="F7" s="51">
        <v>19.2</v>
      </c>
      <c r="G7" s="51"/>
      <c r="H7" s="7"/>
      <c r="I7" s="7"/>
      <c r="J7" s="7"/>
      <c r="K7" s="7">
        <v>19.2</v>
      </c>
      <c r="L7" s="11">
        <v>11.6</v>
      </c>
      <c r="M7" s="9" t="s">
        <v>411</v>
      </c>
    </row>
    <row r="8" spans="1:13" ht="33" customHeight="1" x14ac:dyDescent="0.2">
      <c r="A8" s="7">
        <v>5</v>
      </c>
      <c r="B8" s="8" t="s">
        <v>15</v>
      </c>
      <c r="C8" s="9" t="s">
        <v>12</v>
      </c>
      <c r="D8" s="9" t="s">
        <v>399</v>
      </c>
      <c r="E8" s="9">
        <v>17</v>
      </c>
      <c r="F8" s="7"/>
      <c r="G8" s="7"/>
      <c r="H8" s="7">
        <v>17</v>
      </c>
      <c r="I8" s="7"/>
      <c r="J8" s="7"/>
      <c r="K8" s="10">
        <f t="shared" ref="K8:K45" si="0">SUM(F8:J8)</f>
        <v>17</v>
      </c>
      <c r="L8" s="7">
        <v>9</v>
      </c>
      <c r="M8" s="9"/>
    </row>
    <row r="9" spans="1:13" ht="33" customHeight="1" x14ac:dyDescent="0.2">
      <c r="A9" s="7">
        <v>7</v>
      </c>
      <c r="B9" s="8" t="s">
        <v>15</v>
      </c>
      <c r="C9" s="9" t="s">
        <v>12</v>
      </c>
      <c r="D9" s="9" t="s">
        <v>399</v>
      </c>
      <c r="E9" s="9">
        <v>9</v>
      </c>
      <c r="F9" s="7"/>
      <c r="G9" s="7"/>
      <c r="H9" s="7">
        <v>9</v>
      </c>
      <c r="I9" s="7"/>
      <c r="J9" s="7"/>
      <c r="K9" s="10">
        <f t="shared" si="0"/>
        <v>9</v>
      </c>
      <c r="L9" s="7">
        <v>3</v>
      </c>
      <c r="M9" s="9"/>
    </row>
    <row r="10" spans="1:13" ht="33" customHeight="1" x14ac:dyDescent="0.2">
      <c r="A10" s="7">
        <v>8</v>
      </c>
      <c r="B10" s="8" t="s">
        <v>15</v>
      </c>
      <c r="C10" s="9" t="s">
        <v>12</v>
      </c>
      <c r="D10" s="9" t="s">
        <v>399</v>
      </c>
      <c r="E10" s="9">
        <v>7</v>
      </c>
      <c r="F10" s="7"/>
      <c r="G10" s="7"/>
      <c r="H10" s="7">
        <v>7</v>
      </c>
      <c r="I10" s="7"/>
      <c r="J10" s="7"/>
      <c r="K10" s="10">
        <f t="shared" si="0"/>
        <v>7</v>
      </c>
      <c r="L10" s="7">
        <v>5</v>
      </c>
      <c r="M10" s="9"/>
    </row>
    <row r="11" spans="1:13" ht="44.25" customHeight="1" x14ac:dyDescent="0.2">
      <c r="A11" s="84">
        <v>39</v>
      </c>
      <c r="B11" s="52" t="s">
        <v>17</v>
      </c>
      <c r="C11" s="9" t="s">
        <v>12</v>
      </c>
      <c r="D11" s="52" t="s">
        <v>406</v>
      </c>
      <c r="E11" s="51">
        <v>59</v>
      </c>
      <c r="F11" s="51"/>
      <c r="G11" s="142">
        <v>44</v>
      </c>
      <c r="H11" s="7">
        <v>15</v>
      </c>
      <c r="I11" s="7"/>
      <c r="J11" s="7"/>
      <c r="K11" s="10">
        <f t="shared" si="0"/>
        <v>59</v>
      </c>
      <c r="L11" s="202">
        <v>36</v>
      </c>
      <c r="M11" s="9" t="s">
        <v>403</v>
      </c>
    </row>
    <row r="12" spans="1:13" ht="33" customHeight="1" x14ac:dyDescent="0.2">
      <c r="A12" s="7">
        <v>40</v>
      </c>
      <c r="B12" s="8" t="s">
        <v>17</v>
      </c>
      <c r="C12" s="9" t="s">
        <v>12</v>
      </c>
      <c r="D12" s="52" t="s">
        <v>401</v>
      </c>
      <c r="E12" s="9">
        <v>106</v>
      </c>
      <c r="F12" s="7"/>
      <c r="G12" s="7">
        <v>106</v>
      </c>
      <c r="H12" s="7"/>
      <c r="I12" s="7"/>
      <c r="J12" s="7"/>
      <c r="K12" s="10">
        <f t="shared" si="0"/>
        <v>106</v>
      </c>
      <c r="L12" s="7">
        <v>90</v>
      </c>
      <c r="M12" s="9"/>
    </row>
    <row r="13" spans="1:13" ht="33" customHeight="1" x14ac:dyDescent="0.2">
      <c r="A13" s="7">
        <v>41</v>
      </c>
      <c r="B13" s="8" t="s">
        <v>18</v>
      </c>
      <c r="C13" s="9" t="s">
        <v>12</v>
      </c>
      <c r="D13" s="52" t="s">
        <v>401</v>
      </c>
      <c r="E13" s="9">
        <v>29</v>
      </c>
      <c r="F13" s="7"/>
      <c r="G13" s="7"/>
      <c r="H13" s="7"/>
      <c r="I13" s="7">
        <v>29</v>
      </c>
      <c r="J13" s="7"/>
      <c r="K13" s="10">
        <f t="shared" si="0"/>
        <v>29</v>
      </c>
      <c r="L13" s="7">
        <v>24</v>
      </c>
      <c r="M13" s="9"/>
    </row>
    <row r="14" spans="1:13" customFormat="1" ht="30" x14ac:dyDescent="0.25">
      <c r="A14" s="84">
        <v>42</v>
      </c>
      <c r="B14" s="52" t="s">
        <v>11</v>
      </c>
      <c r="C14" s="9" t="s">
        <v>12</v>
      </c>
      <c r="D14" s="9" t="s">
        <v>399</v>
      </c>
      <c r="E14" s="51">
        <v>19</v>
      </c>
      <c r="F14" s="51">
        <v>5.7</v>
      </c>
      <c r="G14" s="132">
        <v>5</v>
      </c>
      <c r="H14" s="132">
        <v>1</v>
      </c>
      <c r="I14" s="131"/>
      <c r="J14" s="131"/>
      <c r="K14" s="131">
        <f>SUM(F14:J14)</f>
        <v>11.7</v>
      </c>
      <c r="L14" s="11">
        <v>5.6</v>
      </c>
      <c r="M14" s="9" t="s">
        <v>403</v>
      </c>
    </row>
    <row r="15" spans="1:13" customFormat="1" ht="75" x14ac:dyDescent="0.25">
      <c r="A15" s="84">
        <v>45</v>
      </c>
      <c r="B15" s="52" t="s">
        <v>17</v>
      </c>
      <c r="C15" s="9" t="s">
        <v>12</v>
      </c>
      <c r="D15" s="52" t="s">
        <v>401</v>
      </c>
      <c r="E15" s="51">
        <v>131</v>
      </c>
      <c r="F15" s="51"/>
      <c r="G15" s="51">
        <v>116</v>
      </c>
      <c r="H15" s="132">
        <v>15</v>
      </c>
      <c r="I15" s="132"/>
      <c r="J15" s="132"/>
      <c r="K15" s="132">
        <f>SUM(F15:J15)</f>
        <v>131</v>
      </c>
      <c r="L15" s="11">
        <v>118</v>
      </c>
      <c r="M15" s="137" t="s">
        <v>404</v>
      </c>
    </row>
    <row r="16" spans="1:13" ht="33" customHeight="1" x14ac:dyDescent="0.2">
      <c r="A16" s="7">
        <v>46</v>
      </c>
      <c r="B16" s="8" t="s">
        <v>19</v>
      </c>
      <c r="C16" s="9" t="s">
        <v>12</v>
      </c>
      <c r="D16" s="52" t="s">
        <v>401</v>
      </c>
      <c r="E16" s="9">
        <v>12</v>
      </c>
      <c r="F16" s="7"/>
      <c r="G16" s="7">
        <v>12</v>
      </c>
      <c r="H16" s="7"/>
      <c r="I16" s="7"/>
      <c r="J16" s="7"/>
      <c r="K16" s="10">
        <f t="shared" si="0"/>
        <v>12</v>
      </c>
      <c r="L16" s="7">
        <v>5</v>
      </c>
      <c r="M16" s="9"/>
    </row>
    <row r="17" spans="1:13" ht="33" customHeight="1" x14ac:dyDescent="0.2">
      <c r="A17" s="12">
        <v>50</v>
      </c>
      <c r="B17" s="8" t="s">
        <v>19</v>
      </c>
      <c r="C17" s="9" t="s">
        <v>12</v>
      </c>
      <c r="D17" s="9" t="s">
        <v>399</v>
      </c>
      <c r="E17" s="7">
        <v>7</v>
      </c>
      <c r="F17" s="7"/>
      <c r="G17" s="7">
        <v>7</v>
      </c>
      <c r="H17" s="7"/>
      <c r="I17" s="7"/>
      <c r="J17" s="7"/>
      <c r="K17" s="10">
        <f t="shared" si="0"/>
        <v>7</v>
      </c>
      <c r="L17" s="7">
        <v>7</v>
      </c>
      <c r="M17" s="9"/>
    </row>
    <row r="18" spans="1:13" ht="33" customHeight="1" x14ac:dyDescent="0.2">
      <c r="A18" s="7">
        <v>51</v>
      </c>
      <c r="B18" s="8" t="s">
        <v>19</v>
      </c>
      <c r="C18" s="9" t="s">
        <v>12</v>
      </c>
      <c r="D18" s="9" t="s">
        <v>399</v>
      </c>
      <c r="E18" s="7">
        <v>89</v>
      </c>
      <c r="F18" s="7"/>
      <c r="G18" s="7">
        <v>89</v>
      </c>
      <c r="H18" s="7"/>
      <c r="I18" s="7"/>
      <c r="J18" s="7"/>
      <c r="K18" s="10">
        <f t="shared" si="0"/>
        <v>89</v>
      </c>
      <c r="L18" s="7">
        <v>79</v>
      </c>
      <c r="M18" s="9"/>
    </row>
    <row r="19" spans="1:13" ht="33" customHeight="1" x14ac:dyDescent="0.2">
      <c r="A19" s="7">
        <v>63</v>
      </c>
      <c r="B19" s="8" t="s">
        <v>19</v>
      </c>
      <c r="C19" s="9" t="s">
        <v>12</v>
      </c>
      <c r="D19" s="9" t="s">
        <v>399</v>
      </c>
      <c r="E19" s="9">
        <v>5</v>
      </c>
      <c r="F19" s="7"/>
      <c r="G19" s="7">
        <v>5</v>
      </c>
      <c r="H19" s="7"/>
      <c r="I19" s="7"/>
      <c r="J19" s="7"/>
      <c r="K19" s="10">
        <f t="shared" si="0"/>
        <v>5</v>
      </c>
      <c r="L19" s="7">
        <v>2</v>
      </c>
      <c r="M19" s="9"/>
    </row>
    <row r="20" spans="1:13" ht="33" customHeight="1" x14ac:dyDescent="0.2">
      <c r="A20" s="7">
        <v>74</v>
      </c>
      <c r="B20" s="8" t="s">
        <v>20</v>
      </c>
      <c r="C20" s="9" t="s">
        <v>12</v>
      </c>
      <c r="D20" s="9" t="s">
        <v>399</v>
      </c>
      <c r="E20" s="9">
        <v>44</v>
      </c>
      <c r="F20" s="7"/>
      <c r="G20" s="7">
        <v>44</v>
      </c>
      <c r="H20" s="7"/>
      <c r="I20" s="7"/>
      <c r="J20" s="7"/>
      <c r="K20" s="10">
        <f t="shared" si="0"/>
        <v>44</v>
      </c>
      <c r="L20" s="7">
        <v>41</v>
      </c>
      <c r="M20" s="9"/>
    </row>
    <row r="21" spans="1:13" customFormat="1" ht="30" x14ac:dyDescent="0.25">
      <c r="A21" s="84">
        <v>75</v>
      </c>
      <c r="B21" s="52" t="s">
        <v>11</v>
      </c>
      <c r="C21" s="9" t="s">
        <v>12</v>
      </c>
      <c r="D21" s="9" t="s">
        <v>399</v>
      </c>
      <c r="E21" s="51">
        <v>14</v>
      </c>
      <c r="F21" s="51">
        <v>4.2</v>
      </c>
      <c r="G21" s="51"/>
      <c r="H21" s="131"/>
      <c r="I21" s="131"/>
      <c r="J21" s="131"/>
      <c r="K21" s="10">
        <f t="shared" si="0"/>
        <v>4.2</v>
      </c>
      <c r="L21" s="11">
        <v>2.5</v>
      </c>
      <c r="M21" s="9" t="s">
        <v>396</v>
      </c>
    </row>
    <row r="22" spans="1:13" customFormat="1" ht="30" x14ac:dyDescent="0.25">
      <c r="A22" s="84">
        <v>76</v>
      </c>
      <c r="B22" s="52" t="s">
        <v>11</v>
      </c>
      <c r="C22" s="9" t="s">
        <v>12</v>
      </c>
      <c r="D22" s="9" t="s">
        <v>399</v>
      </c>
      <c r="E22" s="51">
        <v>12</v>
      </c>
      <c r="F22" s="51">
        <v>3.6</v>
      </c>
      <c r="G22" s="51"/>
      <c r="H22" s="131"/>
      <c r="I22" s="131"/>
      <c r="J22" s="131"/>
      <c r="K22" s="10">
        <f t="shared" si="0"/>
        <v>3.6</v>
      </c>
      <c r="L22" s="11">
        <v>3.4</v>
      </c>
      <c r="M22" s="9" t="s">
        <v>396</v>
      </c>
    </row>
    <row r="23" spans="1:13" ht="33" customHeight="1" x14ac:dyDescent="0.2">
      <c r="A23" s="7">
        <v>82</v>
      </c>
      <c r="B23" s="8" t="s">
        <v>22</v>
      </c>
      <c r="C23" s="9" t="s">
        <v>12</v>
      </c>
      <c r="D23" s="9" t="s">
        <v>399</v>
      </c>
      <c r="E23" s="9">
        <v>1</v>
      </c>
      <c r="F23" s="7"/>
      <c r="G23" s="7"/>
      <c r="H23" s="7"/>
      <c r="I23" s="7"/>
      <c r="J23" s="13">
        <v>1.248748</v>
      </c>
      <c r="K23" s="10">
        <f t="shared" si="0"/>
        <v>1.248748</v>
      </c>
      <c r="L23" s="7">
        <v>0.9</v>
      </c>
      <c r="M23" s="9"/>
    </row>
    <row r="24" spans="1:13" ht="33" customHeight="1" x14ac:dyDescent="0.2">
      <c r="A24" s="7">
        <v>83</v>
      </c>
      <c r="B24" s="8" t="s">
        <v>22</v>
      </c>
      <c r="C24" s="9" t="s">
        <v>12</v>
      </c>
      <c r="D24" s="9" t="s">
        <v>399</v>
      </c>
      <c r="E24" s="9">
        <v>0.4</v>
      </c>
      <c r="F24" s="7"/>
      <c r="G24" s="7"/>
      <c r="H24" s="7"/>
      <c r="I24" s="7"/>
      <c r="J24" s="13">
        <v>0.36094599999999999</v>
      </c>
      <c r="K24" s="10">
        <f t="shared" si="0"/>
        <v>0.36094599999999999</v>
      </c>
      <c r="L24" s="7">
        <v>0.4</v>
      </c>
      <c r="M24" s="9"/>
    </row>
    <row r="25" spans="1:13" ht="33" customHeight="1" x14ac:dyDescent="0.2">
      <c r="A25" s="7">
        <v>84</v>
      </c>
      <c r="B25" s="8" t="s">
        <v>23</v>
      </c>
      <c r="C25" s="9" t="s">
        <v>12</v>
      </c>
      <c r="D25" s="9" t="s">
        <v>399</v>
      </c>
      <c r="E25" s="9">
        <v>0.3</v>
      </c>
      <c r="F25" s="7"/>
      <c r="G25" s="7"/>
      <c r="H25" s="7"/>
      <c r="I25" s="7"/>
      <c r="J25" s="13">
        <v>0.28000000000000003</v>
      </c>
      <c r="K25" s="10">
        <f t="shared" si="0"/>
        <v>0.28000000000000003</v>
      </c>
      <c r="L25" s="7">
        <v>0.3</v>
      </c>
      <c r="M25" s="9"/>
    </row>
    <row r="26" spans="1:13" ht="47.25" customHeight="1" x14ac:dyDescent="0.2">
      <c r="A26" s="51">
        <v>85</v>
      </c>
      <c r="B26" s="9" t="s">
        <v>398</v>
      </c>
      <c r="C26" s="9" t="s">
        <v>12</v>
      </c>
      <c r="D26" s="9" t="s">
        <v>399</v>
      </c>
      <c r="E26" s="51">
        <v>0.63</v>
      </c>
      <c r="F26" s="51"/>
      <c r="G26" s="51"/>
      <c r="H26" s="52">
        <v>0.6</v>
      </c>
      <c r="I26" s="7"/>
      <c r="J26" s="13"/>
      <c r="K26" s="10">
        <f t="shared" si="0"/>
        <v>0.6</v>
      </c>
      <c r="L26" s="7">
        <v>0.6</v>
      </c>
      <c r="M26" s="53" t="s">
        <v>397</v>
      </c>
    </row>
    <row r="27" spans="1:13" ht="49.5" customHeight="1" x14ac:dyDescent="0.2">
      <c r="A27" s="51">
        <v>86</v>
      </c>
      <c r="B27" s="9" t="s">
        <v>398</v>
      </c>
      <c r="C27" s="9" t="s">
        <v>12</v>
      </c>
      <c r="D27" s="9" t="s">
        <v>399</v>
      </c>
      <c r="E27" s="51">
        <v>0.55000000000000004</v>
      </c>
      <c r="F27" s="51"/>
      <c r="G27" s="51"/>
      <c r="H27" s="52">
        <v>0.6</v>
      </c>
      <c r="I27" s="7"/>
      <c r="J27" s="13"/>
      <c r="K27" s="10">
        <f t="shared" si="0"/>
        <v>0.6</v>
      </c>
      <c r="L27" s="7">
        <v>0.6</v>
      </c>
      <c r="M27" s="53" t="s">
        <v>397</v>
      </c>
    </row>
    <row r="28" spans="1:13" ht="33" customHeight="1" x14ac:dyDescent="0.2">
      <c r="A28" s="7">
        <v>87</v>
      </c>
      <c r="B28" s="8" t="s">
        <v>23</v>
      </c>
      <c r="C28" s="9" t="s">
        <v>12</v>
      </c>
      <c r="D28" s="9" t="s">
        <v>399</v>
      </c>
      <c r="E28" s="9">
        <v>0.5</v>
      </c>
      <c r="F28" s="7"/>
      <c r="G28" s="7"/>
      <c r="H28" s="7"/>
      <c r="I28" s="7"/>
      <c r="J28" s="14">
        <v>0.46</v>
      </c>
      <c r="K28" s="10">
        <f t="shared" si="0"/>
        <v>0.46</v>
      </c>
      <c r="L28" s="7">
        <v>0.3</v>
      </c>
      <c r="M28" s="9"/>
    </row>
    <row r="29" spans="1:13" ht="33" customHeight="1" x14ac:dyDescent="0.2">
      <c r="A29" s="7">
        <v>88</v>
      </c>
      <c r="B29" s="8" t="s">
        <v>23</v>
      </c>
      <c r="C29" s="9" t="s">
        <v>12</v>
      </c>
      <c r="D29" s="9" t="s">
        <v>399</v>
      </c>
      <c r="E29" s="9">
        <v>0.4</v>
      </c>
      <c r="F29" s="7"/>
      <c r="G29" s="7"/>
      <c r="H29" s="7"/>
      <c r="I29" s="7"/>
      <c r="J29" s="14">
        <v>0.36</v>
      </c>
      <c r="K29" s="10">
        <f t="shared" si="0"/>
        <v>0.36</v>
      </c>
      <c r="L29" s="7">
        <v>0.3</v>
      </c>
      <c r="M29" s="9"/>
    </row>
    <row r="30" spans="1:13" ht="33" customHeight="1" x14ac:dyDescent="0.2">
      <c r="A30" s="7">
        <v>89</v>
      </c>
      <c r="B30" s="8" t="s">
        <v>22</v>
      </c>
      <c r="C30" s="9" t="s">
        <v>12</v>
      </c>
      <c r="D30" s="9" t="s">
        <v>399</v>
      </c>
      <c r="E30" s="9">
        <v>1</v>
      </c>
      <c r="F30" s="7"/>
      <c r="G30" s="7"/>
      <c r="H30" s="7"/>
      <c r="I30" s="7"/>
      <c r="J30" s="14">
        <v>0.76760399999999995</v>
      </c>
      <c r="K30" s="10">
        <f t="shared" si="0"/>
        <v>0.76760399999999995</v>
      </c>
      <c r="L30" s="7">
        <v>0.5</v>
      </c>
      <c r="M30" s="9"/>
    </row>
    <row r="31" spans="1:13" ht="33" customHeight="1" x14ac:dyDescent="0.2">
      <c r="A31" s="7">
        <v>90</v>
      </c>
      <c r="B31" s="9" t="s">
        <v>22</v>
      </c>
      <c r="C31" s="9" t="s">
        <v>12</v>
      </c>
      <c r="D31" s="9" t="s">
        <v>399</v>
      </c>
      <c r="E31" s="9">
        <v>0.5</v>
      </c>
      <c r="F31" s="7"/>
      <c r="G31" s="7"/>
      <c r="H31" s="7"/>
      <c r="I31" s="7"/>
      <c r="J31" s="13">
        <v>0.53432100000000005</v>
      </c>
      <c r="K31" s="10">
        <f t="shared" si="0"/>
        <v>0.53432100000000005</v>
      </c>
      <c r="L31" s="7">
        <v>0.5</v>
      </c>
      <c r="M31" s="9"/>
    </row>
    <row r="32" spans="1:13" ht="33" customHeight="1" x14ac:dyDescent="0.2">
      <c r="A32" s="7" t="s">
        <v>167</v>
      </c>
      <c r="B32" s="9" t="s">
        <v>22</v>
      </c>
      <c r="C32" s="9" t="s">
        <v>12</v>
      </c>
      <c r="D32" s="9" t="s">
        <v>399</v>
      </c>
      <c r="E32" s="9">
        <v>0.5</v>
      </c>
      <c r="F32" s="7"/>
      <c r="G32" s="7"/>
      <c r="H32" s="7"/>
      <c r="I32" s="7"/>
      <c r="J32" s="13">
        <v>0.5</v>
      </c>
      <c r="K32" s="10">
        <f t="shared" ref="K32" si="1">SUM(F32:J32)</f>
        <v>0.5</v>
      </c>
      <c r="L32" s="7">
        <v>0.5</v>
      </c>
      <c r="M32" s="9"/>
    </row>
    <row r="33" spans="1:13" ht="33" customHeight="1" x14ac:dyDescent="0.2">
      <c r="A33" s="7">
        <v>91</v>
      </c>
      <c r="B33" s="9" t="s">
        <v>23</v>
      </c>
      <c r="C33" s="9" t="s">
        <v>12</v>
      </c>
      <c r="D33" s="9" t="s">
        <v>399</v>
      </c>
      <c r="E33" s="9">
        <v>0.6</v>
      </c>
      <c r="F33" s="7"/>
      <c r="G33" s="7"/>
      <c r="H33" s="7"/>
      <c r="I33" s="7"/>
      <c r="J33" s="13">
        <v>0.56999999999999995</v>
      </c>
      <c r="K33" s="10">
        <f t="shared" si="0"/>
        <v>0.56999999999999995</v>
      </c>
      <c r="L33" s="7">
        <v>0.6</v>
      </c>
      <c r="M33" s="9"/>
    </row>
    <row r="34" spans="1:13" ht="33" customHeight="1" x14ac:dyDescent="0.2">
      <c r="A34" s="7">
        <v>92</v>
      </c>
      <c r="B34" s="9" t="s">
        <v>22</v>
      </c>
      <c r="C34" s="9" t="s">
        <v>12</v>
      </c>
      <c r="D34" s="9" t="s">
        <v>399</v>
      </c>
      <c r="E34" s="9">
        <v>0.5</v>
      </c>
      <c r="F34" s="7"/>
      <c r="G34" s="7"/>
      <c r="H34" s="7"/>
      <c r="I34" s="7"/>
      <c r="J34" s="13">
        <v>0.51786399999999999</v>
      </c>
      <c r="K34" s="10">
        <f t="shared" si="0"/>
        <v>0.51786399999999999</v>
      </c>
      <c r="L34" s="7">
        <v>0.5</v>
      </c>
      <c r="M34" s="9"/>
    </row>
    <row r="35" spans="1:13" ht="33" customHeight="1" x14ac:dyDescent="0.2">
      <c r="A35" s="7" t="s">
        <v>168</v>
      </c>
      <c r="B35" s="9" t="s">
        <v>22</v>
      </c>
      <c r="C35" s="9" t="s">
        <v>12</v>
      </c>
      <c r="D35" s="9" t="s">
        <v>399</v>
      </c>
      <c r="E35" s="9">
        <v>0.5</v>
      </c>
      <c r="F35" s="7"/>
      <c r="G35" s="7"/>
      <c r="H35" s="7"/>
      <c r="I35" s="7"/>
      <c r="J35" s="13">
        <v>0.51786399999999999</v>
      </c>
      <c r="K35" s="10">
        <f t="shared" ref="K35" si="2">SUM(F35:J35)</f>
        <v>0.51786399999999999</v>
      </c>
      <c r="L35" s="7">
        <v>0.5</v>
      </c>
      <c r="M35" s="9"/>
    </row>
    <row r="36" spans="1:13" ht="33" customHeight="1" x14ac:dyDescent="0.2">
      <c r="A36" s="7">
        <v>93</v>
      </c>
      <c r="B36" s="9" t="s">
        <v>22</v>
      </c>
      <c r="C36" s="9" t="s">
        <v>12</v>
      </c>
      <c r="D36" s="9" t="s">
        <v>399</v>
      </c>
      <c r="E36" s="9">
        <v>0.5</v>
      </c>
      <c r="F36" s="7"/>
      <c r="G36" s="7"/>
      <c r="H36" s="7"/>
      <c r="I36" s="7"/>
      <c r="J36" s="13">
        <v>0.47872300000000001</v>
      </c>
      <c r="K36" s="10">
        <f t="shared" si="0"/>
        <v>0.47872300000000001</v>
      </c>
      <c r="L36" s="7">
        <v>0.5</v>
      </c>
      <c r="M36" s="9"/>
    </row>
    <row r="37" spans="1:13" ht="33" customHeight="1" x14ac:dyDescent="0.2">
      <c r="A37" s="7">
        <v>94</v>
      </c>
      <c r="B37" s="9" t="s">
        <v>22</v>
      </c>
      <c r="C37" s="9" t="s">
        <v>12</v>
      </c>
      <c r="D37" s="9" t="s">
        <v>399</v>
      </c>
      <c r="E37" s="9">
        <v>1</v>
      </c>
      <c r="F37" s="7"/>
      <c r="G37" s="7"/>
      <c r="H37" s="7"/>
      <c r="I37" s="7"/>
      <c r="J37" s="13">
        <v>0.53020100000000003</v>
      </c>
      <c r="K37" s="10">
        <f t="shared" si="0"/>
        <v>0.53020100000000003</v>
      </c>
      <c r="L37" s="7">
        <v>0.5</v>
      </c>
      <c r="M37" s="9"/>
    </row>
    <row r="38" spans="1:13" ht="33" customHeight="1" x14ac:dyDescent="0.2">
      <c r="A38" s="7">
        <v>95</v>
      </c>
      <c r="B38" s="9" t="s">
        <v>22</v>
      </c>
      <c r="C38" s="9" t="s">
        <v>12</v>
      </c>
      <c r="D38" s="9" t="s">
        <v>399</v>
      </c>
      <c r="E38" s="9">
        <v>0.4</v>
      </c>
      <c r="F38" s="7"/>
      <c r="G38" s="7"/>
      <c r="H38" s="7"/>
      <c r="I38" s="7"/>
      <c r="J38" s="13">
        <v>0.43295600000000001</v>
      </c>
      <c r="K38" s="10">
        <f t="shared" si="0"/>
        <v>0.43295600000000001</v>
      </c>
      <c r="L38" s="7">
        <v>0.4</v>
      </c>
      <c r="M38" s="9"/>
    </row>
    <row r="39" spans="1:13" ht="33" customHeight="1" x14ac:dyDescent="0.2">
      <c r="A39" s="7">
        <v>96</v>
      </c>
      <c r="B39" s="9" t="s">
        <v>22</v>
      </c>
      <c r="C39" s="9" t="s">
        <v>12</v>
      </c>
      <c r="D39" s="9" t="s">
        <v>399</v>
      </c>
      <c r="E39" s="9">
        <v>2</v>
      </c>
      <c r="F39" s="7"/>
      <c r="G39" s="7"/>
      <c r="H39" s="7"/>
      <c r="I39" s="7"/>
      <c r="J39" s="13">
        <v>2.0021300000000002</v>
      </c>
      <c r="K39" s="10">
        <f t="shared" si="0"/>
        <v>2.0021300000000002</v>
      </c>
      <c r="L39" s="7">
        <v>2</v>
      </c>
      <c r="M39" s="9"/>
    </row>
    <row r="40" spans="1:13" ht="33" customHeight="1" x14ac:dyDescent="0.2">
      <c r="A40" s="7">
        <v>97</v>
      </c>
      <c r="B40" s="9" t="s">
        <v>22</v>
      </c>
      <c r="C40" s="9" t="s">
        <v>12</v>
      </c>
      <c r="D40" s="9" t="s">
        <v>399</v>
      </c>
      <c r="E40" s="9">
        <v>1</v>
      </c>
      <c r="F40" s="7"/>
      <c r="G40" s="7"/>
      <c r="H40" s="7"/>
      <c r="I40" s="7"/>
      <c r="J40" s="13">
        <v>1.417146</v>
      </c>
      <c r="K40" s="10">
        <f t="shared" si="0"/>
        <v>1.417146</v>
      </c>
      <c r="L40" s="7">
        <v>1.4</v>
      </c>
      <c r="M40" s="9"/>
    </row>
    <row r="41" spans="1:13" ht="33" customHeight="1" x14ac:dyDescent="0.2">
      <c r="A41" s="7">
        <v>98</v>
      </c>
      <c r="B41" s="9" t="s">
        <v>22</v>
      </c>
      <c r="C41" s="9" t="s">
        <v>12</v>
      </c>
      <c r="D41" s="9" t="s">
        <v>399</v>
      </c>
      <c r="E41" s="9">
        <v>0.3</v>
      </c>
      <c r="F41" s="7"/>
      <c r="G41" s="7"/>
      <c r="H41" s="7"/>
      <c r="I41" s="7"/>
      <c r="J41" s="13">
        <v>0.32232300000000003</v>
      </c>
      <c r="K41" s="10">
        <f t="shared" si="0"/>
        <v>0.32232300000000003</v>
      </c>
      <c r="L41" s="7">
        <v>0.3</v>
      </c>
      <c r="M41" s="9"/>
    </row>
    <row r="42" spans="1:13" ht="33" customHeight="1" x14ac:dyDescent="0.2">
      <c r="A42" s="7">
        <v>99</v>
      </c>
      <c r="B42" s="9" t="s">
        <v>22</v>
      </c>
      <c r="C42" s="9" t="s">
        <v>12</v>
      </c>
      <c r="D42" s="9" t="s">
        <v>399</v>
      </c>
      <c r="E42" s="9">
        <v>2</v>
      </c>
      <c r="F42" s="7"/>
      <c r="G42" s="7"/>
      <c r="H42" s="7"/>
      <c r="I42" s="7"/>
      <c r="J42" s="13">
        <v>2.4742630000000001</v>
      </c>
      <c r="K42" s="10">
        <f t="shared" si="0"/>
        <v>2.4742630000000001</v>
      </c>
      <c r="L42" s="7">
        <v>2.5</v>
      </c>
      <c r="M42" s="9"/>
    </row>
    <row r="43" spans="1:13" ht="48.75" customHeight="1" x14ac:dyDescent="0.2">
      <c r="A43" s="7">
        <v>100</v>
      </c>
      <c r="B43" s="9" t="s">
        <v>398</v>
      </c>
      <c r="C43" s="9" t="s">
        <v>12</v>
      </c>
      <c r="D43" s="9" t="s">
        <v>399</v>
      </c>
      <c r="E43" s="9">
        <v>0.53</v>
      </c>
      <c r="F43" s="7"/>
      <c r="G43" s="7">
        <v>0.53</v>
      </c>
      <c r="H43" s="7"/>
      <c r="I43" s="7"/>
      <c r="J43" s="13"/>
      <c r="K43" s="10">
        <v>0.53</v>
      </c>
      <c r="L43" s="7">
        <v>0.5</v>
      </c>
      <c r="M43" s="53" t="s">
        <v>397</v>
      </c>
    </row>
    <row r="44" spans="1:13" ht="47.25" customHeight="1" x14ac:dyDescent="0.2">
      <c r="A44" s="7" t="s">
        <v>169</v>
      </c>
      <c r="B44" s="9" t="s">
        <v>398</v>
      </c>
      <c r="C44" s="9" t="s">
        <v>12</v>
      </c>
      <c r="D44" s="9" t="s">
        <v>399</v>
      </c>
      <c r="E44" s="9"/>
      <c r="F44" s="7"/>
      <c r="G44" s="7"/>
      <c r="H44" s="7"/>
      <c r="I44" s="7"/>
      <c r="J44" s="13"/>
      <c r="K44" s="10">
        <f t="shared" si="0"/>
        <v>0</v>
      </c>
      <c r="L44" s="7">
        <v>0.5</v>
      </c>
      <c r="M44" s="53" t="s">
        <v>397</v>
      </c>
    </row>
    <row r="45" spans="1:13" ht="33" customHeight="1" x14ac:dyDescent="0.2">
      <c r="A45" s="7">
        <v>107</v>
      </c>
      <c r="B45" s="8" t="s">
        <v>11</v>
      </c>
      <c r="C45" s="9" t="s">
        <v>12</v>
      </c>
      <c r="D45" s="9" t="s">
        <v>399</v>
      </c>
      <c r="E45" s="9">
        <v>5</v>
      </c>
      <c r="F45" s="10">
        <v>1.4</v>
      </c>
      <c r="G45" s="7"/>
      <c r="H45" s="7">
        <v>2</v>
      </c>
      <c r="I45" s="7"/>
      <c r="J45" s="7"/>
      <c r="K45" s="10">
        <f t="shared" si="0"/>
        <v>3.4</v>
      </c>
      <c r="L45" s="7">
        <v>1</v>
      </c>
      <c r="M45" s="9"/>
    </row>
    <row r="46" spans="1:13" ht="15" x14ac:dyDescent="0.25">
      <c r="A46" s="141" t="s">
        <v>24</v>
      </c>
      <c r="B46" s="15"/>
      <c r="C46" s="15"/>
      <c r="D46" s="15"/>
      <c r="E46" s="16">
        <f t="shared" ref="E46:K46" si="3">SUM(E4:E45)</f>
        <v>739.10999999999979</v>
      </c>
      <c r="F46" s="16">
        <f t="shared" si="3"/>
        <v>62.600000000000009</v>
      </c>
      <c r="G46" s="16">
        <f t="shared" si="3"/>
        <v>430.03</v>
      </c>
      <c r="H46" s="16">
        <f t="shared" si="3"/>
        <v>70.199999999999989</v>
      </c>
      <c r="I46" s="16">
        <f t="shared" si="3"/>
        <v>29</v>
      </c>
      <c r="J46" s="16">
        <f t="shared" si="3"/>
        <v>13.775089000000003</v>
      </c>
      <c r="K46" s="16">
        <f t="shared" si="3"/>
        <v>605.60508900000002</v>
      </c>
      <c r="L46" s="128">
        <f>SUM(L4:L45)</f>
        <v>475.4</v>
      </c>
      <c r="M46" s="136"/>
    </row>
    <row r="47" spans="1:13" ht="15" x14ac:dyDescent="0.25">
      <c r="A47" s="141"/>
      <c r="B47" s="15"/>
      <c r="C47" s="15"/>
      <c r="D47" s="15"/>
      <c r="E47" s="16"/>
      <c r="F47" s="16"/>
      <c r="G47" s="16"/>
      <c r="H47" s="16"/>
      <c r="I47" s="16"/>
      <c r="J47" s="16"/>
      <c r="K47" s="16"/>
    </row>
    <row r="48" spans="1:13" ht="25.5" x14ac:dyDescent="0.2">
      <c r="B48" s="87" t="s">
        <v>208</v>
      </c>
    </row>
  </sheetData>
  <printOptions gridLines="1"/>
  <pageMargins left="0.7" right="0.7" top="0.75" bottom="0.75" header="0.3" footer="0.3"/>
  <pageSetup paperSize="3" scale="61" orientation="portrait" r:id="rId1"/>
  <headerFooter>
    <oddFooter>&amp;C&amp;D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zoomScaleNormal="100" workbookViewId="0">
      <selection activeCell="G14" sqref="G14"/>
    </sheetView>
  </sheetViews>
  <sheetFormatPr defaultRowHeight="15" x14ac:dyDescent="0.25"/>
  <cols>
    <col min="1" max="1" width="9.140625" style="86"/>
    <col min="2" max="2" width="23.85546875" customWidth="1"/>
    <col min="3" max="3" width="11.7109375" customWidth="1"/>
    <col min="4" max="4" width="34.5703125" customWidth="1"/>
    <col min="6" max="6" width="9.7109375" customWidth="1"/>
    <col min="7" max="7" width="10.7109375" customWidth="1"/>
    <col min="12" max="13" width="11.85546875" customWidth="1"/>
    <col min="16" max="16" width="45.7109375" style="61" customWidth="1"/>
  </cols>
  <sheetData>
    <row r="1" spans="1:18" ht="18.75" x14ac:dyDescent="0.3">
      <c r="A1" s="82"/>
      <c r="B1" s="2"/>
      <c r="C1" s="2"/>
      <c r="D1" s="47"/>
      <c r="E1" s="47"/>
      <c r="F1" s="47"/>
      <c r="G1" s="47" t="s">
        <v>176</v>
      </c>
      <c r="H1" s="2"/>
      <c r="I1" s="2"/>
      <c r="J1" s="2"/>
      <c r="K1" s="2"/>
      <c r="L1" s="2"/>
      <c r="M1" s="2"/>
    </row>
    <row r="2" spans="1:18" x14ac:dyDescent="0.25">
      <c r="A2" s="83"/>
      <c r="B2" s="54"/>
      <c r="C2" s="54"/>
      <c r="D2" s="54"/>
      <c r="E2" s="54"/>
      <c r="F2" s="54"/>
      <c r="G2" s="54"/>
      <c r="H2" s="54"/>
      <c r="I2" s="54"/>
      <c r="J2" s="54"/>
      <c r="K2" s="54"/>
      <c r="L2" s="54"/>
      <c r="M2" s="54"/>
    </row>
    <row r="3" spans="1:18" ht="57" x14ac:dyDescent="0.25">
      <c r="A3" s="4" t="s">
        <v>1</v>
      </c>
      <c r="B3" s="5" t="s">
        <v>2</v>
      </c>
      <c r="C3" s="5" t="s">
        <v>3</v>
      </c>
      <c r="D3" s="6" t="s">
        <v>4</v>
      </c>
      <c r="E3" s="5" t="s">
        <v>207</v>
      </c>
      <c r="F3" s="5" t="s">
        <v>178</v>
      </c>
      <c r="G3" s="5" t="s">
        <v>5</v>
      </c>
      <c r="H3" s="5" t="s">
        <v>6</v>
      </c>
      <c r="I3" s="5" t="s">
        <v>7</v>
      </c>
      <c r="J3" s="5" t="s">
        <v>8</v>
      </c>
      <c r="K3" s="5" t="s">
        <v>9</v>
      </c>
      <c r="L3" s="5" t="s">
        <v>10</v>
      </c>
      <c r="M3" s="5" t="s">
        <v>392</v>
      </c>
      <c r="N3" s="58" t="s">
        <v>177</v>
      </c>
      <c r="O3" s="58" t="s">
        <v>393</v>
      </c>
      <c r="P3" s="4" t="s">
        <v>45</v>
      </c>
      <c r="R3" s="130"/>
    </row>
    <row r="4" spans="1:18" ht="30" x14ac:dyDescent="0.25">
      <c r="A4" s="7">
        <v>24</v>
      </c>
      <c r="B4" s="8" t="s">
        <v>11</v>
      </c>
      <c r="C4" s="9" t="s">
        <v>14</v>
      </c>
      <c r="D4" s="9" t="s">
        <v>13</v>
      </c>
      <c r="E4" s="9">
        <v>16</v>
      </c>
      <c r="F4" s="9">
        <v>16.399999999999999</v>
      </c>
      <c r="G4" s="10">
        <v>4.9000000000000004</v>
      </c>
      <c r="H4" s="7"/>
      <c r="I4" s="7"/>
      <c r="J4" s="7"/>
      <c r="K4" s="7"/>
      <c r="L4" s="11">
        <f t="shared" ref="L4:L7" si="0">SUM(G4:K4)</f>
        <v>4.9000000000000004</v>
      </c>
      <c r="M4" s="203" t="s">
        <v>412</v>
      </c>
      <c r="N4" s="57">
        <v>25</v>
      </c>
      <c r="O4" s="57"/>
      <c r="P4" s="60"/>
    </row>
    <row r="5" spans="1:18" ht="30" x14ac:dyDescent="0.25">
      <c r="A5" s="84">
        <v>26</v>
      </c>
      <c r="B5" s="52" t="s">
        <v>11</v>
      </c>
      <c r="C5" s="9" t="s">
        <v>14</v>
      </c>
      <c r="D5" s="52" t="s">
        <v>13</v>
      </c>
      <c r="E5" s="51">
        <v>122</v>
      </c>
      <c r="F5" s="51">
        <v>36.6</v>
      </c>
      <c r="G5" s="51">
        <v>36.6</v>
      </c>
      <c r="H5" s="48"/>
      <c r="I5" s="48"/>
      <c r="J5" s="48"/>
      <c r="K5" s="48"/>
      <c r="L5" s="11">
        <f t="shared" si="0"/>
        <v>36.6</v>
      </c>
      <c r="M5" s="129">
        <v>16</v>
      </c>
      <c r="N5" s="57">
        <v>183</v>
      </c>
      <c r="O5" s="57"/>
      <c r="P5" s="60"/>
    </row>
    <row r="6" spans="1:18" ht="30" x14ac:dyDescent="0.25">
      <c r="A6" s="84">
        <v>27</v>
      </c>
      <c r="B6" s="52" t="s">
        <v>11</v>
      </c>
      <c r="C6" s="9" t="s">
        <v>14</v>
      </c>
      <c r="D6" s="52" t="s">
        <v>13</v>
      </c>
      <c r="E6" s="51">
        <v>55</v>
      </c>
      <c r="F6" s="51">
        <v>16.5</v>
      </c>
      <c r="G6" s="51">
        <v>16.5</v>
      </c>
      <c r="H6" s="48"/>
      <c r="I6" s="48"/>
      <c r="J6" s="48"/>
      <c r="K6" s="48"/>
      <c r="L6" s="11">
        <f t="shared" si="0"/>
        <v>16.5</v>
      </c>
      <c r="M6" s="129">
        <v>7</v>
      </c>
      <c r="N6" s="57">
        <v>83</v>
      </c>
      <c r="O6" s="57"/>
      <c r="P6" s="60"/>
    </row>
    <row r="7" spans="1:18" ht="30" x14ac:dyDescent="0.25">
      <c r="A7" s="84">
        <v>28</v>
      </c>
      <c r="B7" s="52" t="s">
        <v>11</v>
      </c>
      <c r="C7" s="9" t="s">
        <v>14</v>
      </c>
      <c r="D7" s="52" t="s">
        <v>13</v>
      </c>
      <c r="E7" s="51">
        <v>109</v>
      </c>
      <c r="F7" s="51">
        <v>32.700000000000003</v>
      </c>
      <c r="G7" s="51">
        <v>32.700000000000003</v>
      </c>
      <c r="H7" s="48"/>
      <c r="I7" s="48"/>
      <c r="J7" s="48"/>
      <c r="K7" s="48"/>
      <c r="L7" s="11">
        <f t="shared" si="0"/>
        <v>32.700000000000003</v>
      </c>
      <c r="M7" s="129">
        <v>25</v>
      </c>
      <c r="N7" s="57">
        <v>164</v>
      </c>
      <c r="O7" s="57"/>
      <c r="P7" s="60"/>
    </row>
    <row r="9" spans="1:18" x14ac:dyDescent="0.25">
      <c r="A9" s="85" t="s">
        <v>24</v>
      </c>
      <c r="B9" s="55"/>
      <c r="C9" s="55"/>
      <c r="D9" s="55"/>
      <c r="E9" s="56">
        <f t="shared" ref="E9:M9" si="1">SUM(E4:E7)</f>
        <v>302</v>
      </c>
      <c r="F9" s="204">
        <f t="shared" si="1"/>
        <v>102.2</v>
      </c>
      <c r="G9" s="204">
        <f t="shared" si="1"/>
        <v>90.7</v>
      </c>
      <c r="H9" s="204">
        <f t="shared" si="1"/>
        <v>0</v>
      </c>
      <c r="I9" s="204">
        <f t="shared" si="1"/>
        <v>0</v>
      </c>
      <c r="J9" s="204">
        <f t="shared" si="1"/>
        <v>0</v>
      </c>
      <c r="K9" s="204">
        <f t="shared" si="1"/>
        <v>0</v>
      </c>
      <c r="L9" s="204">
        <f t="shared" si="1"/>
        <v>90.7</v>
      </c>
      <c r="M9" s="204">
        <f t="shared" si="1"/>
        <v>48</v>
      </c>
      <c r="N9" s="59">
        <f>SUM(N4:N7)</f>
        <v>455</v>
      </c>
      <c r="O9" s="59"/>
      <c r="P9" s="53"/>
    </row>
  </sheetData>
  <pageMargins left="0.7" right="0.7" top="0.75" bottom="0.75" header="0.3" footer="0.3"/>
  <pageSetup paperSize="3" scale="80" orientation="landscape" r:id="rId1"/>
  <headerFooter>
    <oddFooter>&amp;C&amp;D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A12" sqref="A12:XFD12"/>
    </sheetView>
  </sheetViews>
  <sheetFormatPr defaultColWidth="8.85546875" defaultRowHeight="14.25" x14ac:dyDescent="0.2"/>
  <cols>
    <col min="1" max="1" width="8.85546875" style="140"/>
    <col min="2" max="2" width="27.5703125" style="2" customWidth="1"/>
    <col min="3" max="3" width="11.28515625" style="2" customWidth="1"/>
    <col min="4" max="4" width="32.5703125" style="136" customWidth="1"/>
    <col min="5" max="5" width="9.5703125" style="2" customWidth="1"/>
    <col min="6" max="6" width="10.7109375" style="2" customWidth="1"/>
    <col min="7" max="10" width="8.85546875" style="2"/>
    <col min="11" max="11" width="12.7109375" style="2" customWidth="1"/>
    <col min="12" max="12" width="8.85546875" style="2"/>
    <col min="13" max="13" width="44.28515625" style="2" customWidth="1"/>
    <col min="14" max="16384" width="8.85546875" style="2"/>
  </cols>
  <sheetData>
    <row r="1" spans="1:13" ht="18.75" x14ac:dyDescent="0.3">
      <c r="F1" s="49" t="s">
        <v>407</v>
      </c>
    </row>
    <row r="3" spans="1:13" ht="58.5" customHeight="1" x14ac:dyDescent="0.2">
      <c r="A3" s="4" t="s">
        <v>1</v>
      </c>
      <c r="B3" s="5" t="s">
        <v>2</v>
      </c>
      <c r="C3" s="5" t="s">
        <v>3</v>
      </c>
      <c r="D3" s="6" t="s">
        <v>4</v>
      </c>
      <c r="E3" s="5" t="s">
        <v>207</v>
      </c>
      <c r="F3" s="5" t="s">
        <v>5</v>
      </c>
      <c r="G3" s="5" t="s">
        <v>6</v>
      </c>
      <c r="H3" s="5" t="s">
        <v>7</v>
      </c>
      <c r="I3" s="5" t="s">
        <v>8</v>
      </c>
      <c r="J3" s="5" t="s">
        <v>9</v>
      </c>
      <c r="K3" s="5" t="s">
        <v>10</v>
      </c>
      <c r="L3" s="5" t="s">
        <v>392</v>
      </c>
      <c r="M3" s="5" t="s">
        <v>45</v>
      </c>
    </row>
    <row r="4" spans="1:13" s="153" customFormat="1" ht="15" x14ac:dyDescent="0.25">
      <c r="A4" s="84">
        <v>30</v>
      </c>
      <c r="B4" s="52" t="s">
        <v>418</v>
      </c>
      <c r="C4" s="9" t="s">
        <v>12</v>
      </c>
      <c r="D4" s="9" t="s">
        <v>399</v>
      </c>
      <c r="E4" s="51">
        <v>14</v>
      </c>
      <c r="F4" s="51">
        <v>4.2</v>
      </c>
      <c r="G4" s="51"/>
      <c r="H4" s="150"/>
      <c r="I4" s="150"/>
      <c r="J4" s="150"/>
      <c r="K4" s="150"/>
      <c r="L4" s="11"/>
      <c r="M4" s="9"/>
    </row>
    <row r="5" spans="1:13" s="153" customFormat="1" ht="15" x14ac:dyDescent="0.25">
      <c r="A5" s="84">
        <v>31</v>
      </c>
      <c r="B5" s="52" t="s">
        <v>418</v>
      </c>
      <c r="C5" s="9" t="s">
        <v>12</v>
      </c>
      <c r="D5" s="9" t="s">
        <v>399</v>
      </c>
      <c r="E5" s="51">
        <v>73</v>
      </c>
      <c r="F5" s="51">
        <v>21.9</v>
      </c>
      <c r="G5" s="51"/>
      <c r="H5" s="150"/>
      <c r="I5" s="150"/>
      <c r="J5" s="150"/>
      <c r="K5" s="150"/>
      <c r="L5" s="11"/>
      <c r="M5" s="9"/>
    </row>
    <row r="6" spans="1:13" customFormat="1" ht="30" x14ac:dyDescent="0.25">
      <c r="A6" s="84">
        <v>43</v>
      </c>
      <c r="B6" s="52" t="s">
        <v>17</v>
      </c>
      <c r="C6" s="9" t="s">
        <v>12</v>
      </c>
      <c r="D6" s="9" t="s">
        <v>399</v>
      </c>
      <c r="E6" s="51">
        <v>42</v>
      </c>
      <c r="F6" s="51"/>
      <c r="G6" s="51">
        <v>39</v>
      </c>
      <c r="H6" s="150">
        <v>3</v>
      </c>
      <c r="I6" s="150"/>
      <c r="J6" s="150"/>
      <c r="K6" s="150">
        <f>SUM(F6:J6)</f>
        <v>42</v>
      </c>
      <c r="L6" s="11"/>
      <c r="M6" s="9" t="s">
        <v>403</v>
      </c>
    </row>
    <row r="7" spans="1:13" ht="47.25" customHeight="1" x14ac:dyDescent="0.2">
      <c r="A7" s="84">
        <v>47</v>
      </c>
      <c r="B7" s="52" t="s">
        <v>17</v>
      </c>
      <c r="C7" s="9" t="s">
        <v>12</v>
      </c>
      <c r="D7" s="9" t="s">
        <v>399</v>
      </c>
      <c r="E7" s="51">
        <v>20</v>
      </c>
      <c r="F7" s="51"/>
      <c r="G7" s="51">
        <v>20</v>
      </c>
      <c r="H7" s="139"/>
      <c r="I7" s="7"/>
      <c r="J7" s="7"/>
      <c r="K7" s="10">
        <f t="shared" ref="K7:K11" si="0">SUM(F7:J7)</f>
        <v>20</v>
      </c>
      <c r="L7" s="7"/>
      <c r="M7" s="60" t="s">
        <v>180</v>
      </c>
    </row>
    <row r="8" spans="1:13" ht="93.75" customHeight="1" x14ac:dyDescent="0.2">
      <c r="A8" s="84">
        <v>48</v>
      </c>
      <c r="B8" s="52" t="s">
        <v>19</v>
      </c>
      <c r="C8" s="9" t="s">
        <v>12</v>
      </c>
      <c r="D8" s="9" t="s">
        <v>399</v>
      </c>
      <c r="E8" s="51">
        <v>75</v>
      </c>
      <c r="F8" s="51"/>
      <c r="G8" s="51">
        <v>68</v>
      </c>
      <c r="H8" s="139">
        <v>7</v>
      </c>
      <c r="I8" s="139"/>
      <c r="J8" s="7"/>
      <c r="K8" s="10">
        <f t="shared" si="0"/>
        <v>75</v>
      </c>
      <c r="L8" s="7"/>
      <c r="M8" s="62" t="s">
        <v>405</v>
      </c>
    </row>
    <row r="9" spans="1:13" ht="33" customHeight="1" x14ac:dyDescent="0.2">
      <c r="A9" s="84">
        <v>49</v>
      </c>
      <c r="B9" s="52" t="s">
        <v>19</v>
      </c>
      <c r="C9" s="9" t="s">
        <v>12</v>
      </c>
      <c r="D9" s="9" t="s">
        <v>399</v>
      </c>
      <c r="E9" s="51">
        <v>47</v>
      </c>
      <c r="F9" s="51"/>
      <c r="G9" s="51">
        <v>47</v>
      </c>
      <c r="H9" s="139"/>
      <c r="I9" s="139"/>
      <c r="J9" s="7"/>
      <c r="K9" s="10">
        <f t="shared" si="0"/>
        <v>47</v>
      </c>
      <c r="L9" s="7"/>
      <c r="M9" s="9" t="s">
        <v>403</v>
      </c>
    </row>
    <row r="10" spans="1:13" customFormat="1" ht="30" x14ac:dyDescent="0.25">
      <c r="A10" s="84">
        <v>68</v>
      </c>
      <c r="B10" s="52" t="s">
        <v>17</v>
      </c>
      <c r="C10" s="9" t="s">
        <v>12</v>
      </c>
      <c r="D10" s="9" t="s">
        <v>399</v>
      </c>
      <c r="E10" s="51">
        <v>10</v>
      </c>
      <c r="F10" s="51"/>
      <c r="G10" s="51">
        <v>10</v>
      </c>
      <c r="H10" s="139"/>
      <c r="I10" s="139"/>
      <c r="J10" s="139"/>
      <c r="K10" s="10">
        <f t="shared" si="0"/>
        <v>10</v>
      </c>
      <c r="L10" s="11"/>
      <c r="M10" s="9" t="s">
        <v>403</v>
      </c>
    </row>
    <row r="11" spans="1:13" customFormat="1" ht="30" x14ac:dyDescent="0.25">
      <c r="A11" s="84">
        <v>73</v>
      </c>
      <c r="B11" s="52" t="s">
        <v>19</v>
      </c>
      <c r="C11" s="9" t="s">
        <v>12</v>
      </c>
      <c r="D11" s="9" t="s">
        <v>399</v>
      </c>
      <c r="E11" s="51">
        <v>76</v>
      </c>
      <c r="F11" s="51"/>
      <c r="G11" s="51">
        <v>76</v>
      </c>
      <c r="H11" s="139"/>
      <c r="I11" s="139"/>
      <c r="J11" s="139"/>
      <c r="K11" s="10">
        <f t="shared" si="0"/>
        <v>76</v>
      </c>
      <c r="L11" s="11"/>
      <c r="M11" s="9" t="s">
        <v>403</v>
      </c>
    </row>
    <row r="12" spans="1:13" x14ac:dyDescent="0.2">
      <c r="B12" s="15"/>
      <c r="C12" s="15"/>
      <c r="D12" s="152" t="s">
        <v>417</v>
      </c>
      <c r="E12" s="16">
        <f t="shared" ref="E12:L12" si="1">SUM(E4:E11)</f>
        <v>357</v>
      </c>
      <c r="F12" s="16">
        <f t="shared" si="1"/>
        <v>26.099999999999998</v>
      </c>
      <c r="G12" s="16">
        <f t="shared" si="1"/>
        <v>260</v>
      </c>
      <c r="H12" s="16">
        <f t="shared" si="1"/>
        <v>10</v>
      </c>
      <c r="I12" s="16">
        <f t="shared" si="1"/>
        <v>0</v>
      </c>
      <c r="J12" s="16">
        <f t="shared" si="1"/>
        <v>0</v>
      </c>
      <c r="K12" s="16">
        <f t="shared" si="1"/>
        <v>270</v>
      </c>
      <c r="L12" s="128">
        <f t="shared" si="1"/>
        <v>0</v>
      </c>
      <c r="M12" s="136"/>
    </row>
    <row r="13" spans="1:13" ht="15" x14ac:dyDescent="0.25">
      <c r="A13" s="141"/>
      <c r="B13" s="15"/>
      <c r="C13" s="15"/>
      <c r="D13" s="15"/>
      <c r="E13" s="16"/>
      <c r="F13" s="16"/>
      <c r="G13" s="16"/>
      <c r="H13" s="16"/>
      <c r="I13" s="16"/>
      <c r="J13" s="16"/>
      <c r="K13" s="16"/>
    </row>
    <row r="14" spans="1:13" ht="25.5" x14ac:dyDescent="0.2">
      <c r="B14" s="87" t="s">
        <v>208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A9" sqref="A9:XFD9"/>
    </sheetView>
  </sheetViews>
  <sheetFormatPr defaultRowHeight="15" x14ac:dyDescent="0.25"/>
  <cols>
    <col min="1" max="1" width="9.140625" style="1"/>
    <col min="2" max="2" width="29.5703125" style="1" customWidth="1"/>
    <col min="3" max="3" width="13.85546875" style="1" customWidth="1"/>
    <col min="4" max="4" width="31.28515625" style="1" customWidth="1"/>
    <col min="5" max="5" width="9.140625" style="1"/>
    <col min="6" max="6" width="11.140625" style="1" customWidth="1"/>
    <col min="7" max="7" width="9.140625" style="1"/>
    <col min="8" max="8" width="9.7109375" style="1" customWidth="1"/>
    <col min="9" max="10" width="9.140625" style="1"/>
    <col min="11" max="11" width="11" style="1" customWidth="1"/>
    <col min="12" max="12" width="9.140625" style="1"/>
    <col min="13" max="13" width="36.7109375" style="1" customWidth="1"/>
    <col min="14" max="16384" width="9.140625" style="1"/>
  </cols>
  <sheetData>
    <row r="1" spans="1:13" ht="18.75" x14ac:dyDescent="0.3">
      <c r="A1" s="83"/>
      <c r="B1" s="54"/>
      <c r="C1" s="54"/>
      <c r="D1" s="54"/>
      <c r="E1" s="54"/>
      <c r="F1" s="49" t="s">
        <v>416</v>
      </c>
      <c r="G1" s="54"/>
      <c r="H1" s="54"/>
      <c r="I1" s="54"/>
      <c r="J1" s="54"/>
      <c r="K1" s="54"/>
      <c r="L1" s="54"/>
      <c r="M1" s="54"/>
    </row>
    <row r="2" spans="1:13" x14ac:dyDescent="0.25">
      <c r="A2" s="83"/>
      <c r="B2" s="54"/>
      <c r="C2" s="54"/>
      <c r="D2" s="54"/>
      <c r="E2" s="54"/>
      <c r="F2" s="54"/>
      <c r="G2" s="54"/>
      <c r="H2" s="54"/>
      <c r="I2" s="54"/>
      <c r="J2" s="54"/>
      <c r="K2" s="54"/>
      <c r="L2" s="54"/>
      <c r="M2" s="54"/>
    </row>
    <row r="3" spans="1:13" ht="57" x14ac:dyDescent="0.25">
      <c r="A3" s="4" t="s">
        <v>1</v>
      </c>
      <c r="B3" s="5" t="s">
        <v>2</v>
      </c>
      <c r="C3" s="5" t="s">
        <v>3</v>
      </c>
      <c r="D3" s="6" t="s">
        <v>4</v>
      </c>
      <c r="E3" s="5" t="s">
        <v>207</v>
      </c>
      <c r="F3" s="5" t="s">
        <v>5</v>
      </c>
      <c r="G3" s="5" t="s">
        <v>6</v>
      </c>
      <c r="H3" s="5" t="s">
        <v>7</v>
      </c>
      <c r="I3" s="5" t="s">
        <v>8</v>
      </c>
      <c r="J3" s="5" t="s">
        <v>9</v>
      </c>
      <c r="K3" s="5" t="s">
        <v>10</v>
      </c>
      <c r="L3" s="5" t="s">
        <v>392</v>
      </c>
      <c r="M3" s="5" t="s">
        <v>45</v>
      </c>
    </row>
    <row r="4" spans="1:13" ht="30" x14ac:dyDescent="0.25">
      <c r="A4" s="51">
        <v>9</v>
      </c>
      <c r="B4" s="52" t="s">
        <v>17</v>
      </c>
      <c r="C4" s="51" t="s">
        <v>14</v>
      </c>
      <c r="D4" s="52" t="s">
        <v>13</v>
      </c>
      <c r="E4" s="51">
        <v>156</v>
      </c>
      <c r="F4" s="51"/>
      <c r="G4" s="51">
        <v>156</v>
      </c>
      <c r="H4" s="150"/>
      <c r="I4" s="150"/>
      <c r="J4" s="150"/>
      <c r="K4" s="150"/>
      <c r="L4" s="150"/>
      <c r="M4" s="150"/>
    </row>
    <row r="5" spans="1:13" ht="30" x14ac:dyDescent="0.25">
      <c r="A5" s="51">
        <v>10</v>
      </c>
      <c r="B5" s="52" t="s">
        <v>11</v>
      </c>
      <c r="C5" s="51" t="s">
        <v>14</v>
      </c>
      <c r="D5" s="52" t="s">
        <v>13</v>
      </c>
      <c r="E5" s="51">
        <v>8.4</v>
      </c>
      <c r="F5" s="51">
        <v>8.4</v>
      </c>
      <c r="G5" s="51"/>
      <c r="H5" s="150"/>
      <c r="I5" s="150"/>
      <c r="J5" s="150"/>
      <c r="K5" s="150"/>
      <c r="L5" s="150"/>
      <c r="M5" s="150"/>
    </row>
    <row r="6" spans="1:13" ht="30" x14ac:dyDescent="0.25">
      <c r="A6" s="51">
        <v>11</v>
      </c>
      <c r="B6" s="52" t="s">
        <v>11</v>
      </c>
      <c r="C6" s="51" t="s">
        <v>14</v>
      </c>
      <c r="D6" s="52" t="s">
        <v>13</v>
      </c>
      <c r="E6" s="51">
        <v>6</v>
      </c>
      <c r="F6" s="51">
        <v>6</v>
      </c>
      <c r="G6" s="51"/>
      <c r="H6" s="150"/>
      <c r="I6" s="150"/>
      <c r="J6" s="150"/>
      <c r="K6" s="150"/>
      <c r="L6" s="150"/>
      <c r="M6" s="150"/>
    </row>
    <row r="7" spans="1:13" ht="30" x14ac:dyDescent="0.25">
      <c r="A7" s="51">
        <v>12</v>
      </c>
      <c r="B7" s="52" t="s">
        <v>17</v>
      </c>
      <c r="C7" s="51" t="s">
        <v>14</v>
      </c>
      <c r="D7" s="52" t="s">
        <v>13</v>
      </c>
      <c r="E7" s="51">
        <v>7</v>
      </c>
      <c r="F7" s="51"/>
      <c r="G7" s="51">
        <v>7</v>
      </c>
      <c r="H7" s="150"/>
      <c r="I7" s="150"/>
      <c r="J7" s="150"/>
      <c r="K7" s="150"/>
      <c r="L7" s="150"/>
      <c r="M7" s="150"/>
    </row>
    <row r="8" spans="1:13" ht="30" x14ac:dyDescent="0.25">
      <c r="A8" s="51">
        <v>29</v>
      </c>
      <c r="B8" s="52" t="s">
        <v>11</v>
      </c>
      <c r="C8" s="51" t="s">
        <v>14</v>
      </c>
      <c r="D8" s="52" t="s">
        <v>13</v>
      </c>
      <c r="E8" s="150">
        <v>164</v>
      </c>
      <c r="F8" s="150">
        <v>49.2</v>
      </c>
      <c r="G8" s="150"/>
      <c r="H8" s="150"/>
      <c r="I8" s="150"/>
      <c r="J8" s="150"/>
      <c r="K8" s="150"/>
      <c r="L8" s="150"/>
      <c r="M8" s="150"/>
    </row>
    <row r="9" spans="1:13" ht="30" x14ac:dyDescent="0.25">
      <c r="A9" s="51">
        <v>102</v>
      </c>
      <c r="B9" s="52" t="s">
        <v>15</v>
      </c>
      <c r="C9" s="51" t="s">
        <v>14</v>
      </c>
      <c r="D9" s="52" t="s">
        <v>13</v>
      </c>
      <c r="E9" s="150">
        <v>11</v>
      </c>
      <c r="F9" s="150"/>
      <c r="G9" s="150"/>
      <c r="H9" s="150">
        <v>11</v>
      </c>
      <c r="I9" s="150"/>
      <c r="J9" s="150"/>
      <c r="K9" s="150"/>
      <c r="L9" s="150"/>
      <c r="M9" s="150"/>
    </row>
    <row r="10" spans="1:13" ht="30" x14ac:dyDescent="0.25">
      <c r="A10" s="51">
        <v>103</v>
      </c>
      <c r="B10" s="52" t="s">
        <v>11</v>
      </c>
      <c r="C10" s="51" t="s">
        <v>14</v>
      </c>
      <c r="D10" s="52" t="s">
        <v>13</v>
      </c>
      <c r="E10" s="150">
        <v>20</v>
      </c>
      <c r="F10" s="150">
        <v>6</v>
      </c>
      <c r="G10" s="150"/>
      <c r="H10" s="150"/>
      <c r="I10" s="150"/>
      <c r="J10" s="150"/>
      <c r="K10" s="150"/>
      <c r="L10" s="150"/>
      <c r="M10" s="150"/>
    </row>
    <row r="11" spans="1:13" x14ac:dyDescent="0.25">
      <c r="D11" s="151" t="s">
        <v>417</v>
      </c>
      <c r="E11" s="151">
        <f t="shared" ref="E11:L11" si="0">SUM(E4:E10)</f>
        <v>372.4</v>
      </c>
      <c r="F11" s="151">
        <f t="shared" si="0"/>
        <v>69.599999999999994</v>
      </c>
      <c r="G11" s="151">
        <f t="shared" si="0"/>
        <v>163</v>
      </c>
      <c r="H11" s="151">
        <f t="shared" si="0"/>
        <v>11</v>
      </c>
      <c r="I11" s="151">
        <f t="shared" si="0"/>
        <v>0</v>
      </c>
      <c r="J11" s="151">
        <f t="shared" si="0"/>
        <v>0</v>
      </c>
      <c r="K11" s="151">
        <f t="shared" si="0"/>
        <v>0</v>
      </c>
      <c r="L11" s="151">
        <f t="shared" si="0"/>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82" zoomScaleNormal="82" workbookViewId="0">
      <pane ySplit="5" topLeftCell="A6" activePane="bottomLeft" state="frozen"/>
      <selection pane="bottomLeft" sqref="A1:W1"/>
    </sheetView>
  </sheetViews>
  <sheetFormatPr defaultColWidth="8.85546875" defaultRowHeight="15" x14ac:dyDescent="0.25"/>
  <cols>
    <col min="1" max="1" width="89.7109375" style="18" customWidth="1"/>
    <col min="2" max="7" width="3.42578125" style="1" bestFit="1" customWidth="1"/>
    <col min="8" max="8" width="2" style="1" customWidth="1"/>
    <col min="9" max="21" width="3.42578125" style="1" bestFit="1" customWidth="1"/>
    <col min="22" max="22" width="16" style="1" customWidth="1"/>
    <col min="23" max="23" width="35.140625" style="1" customWidth="1"/>
    <col min="24" max="24" width="13.7109375" style="1" customWidth="1"/>
    <col min="25" max="25" width="28.28515625" style="1" customWidth="1"/>
    <col min="26" max="16384" width="8.85546875" style="1"/>
  </cols>
  <sheetData>
    <row r="1" spans="1:25" ht="20.25" x14ac:dyDescent="0.3">
      <c r="A1" s="243" t="s">
        <v>162</v>
      </c>
      <c r="B1" s="243"/>
      <c r="C1" s="243"/>
      <c r="D1" s="243"/>
      <c r="E1" s="243"/>
      <c r="F1" s="243"/>
      <c r="G1" s="243"/>
      <c r="H1" s="243"/>
      <c r="I1" s="243"/>
      <c r="J1" s="243"/>
      <c r="K1" s="243"/>
      <c r="L1" s="243"/>
      <c r="M1" s="243"/>
      <c r="N1" s="243"/>
      <c r="O1" s="243"/>
      <c r="P1" s="243"/>
      <c r="Q1" s="243"/>
      <c r="R1" s="243"/>
      <c r="S1" s="243"/>
      <c r="T1" s="243"/>
      <c r="U1" s="243"/>
      <c r="V1" s="243"/>
      <c r="W1" s="243"/>
      <c r="X1" s="22"/>
      <c r="Y1" s="22"/>
    </row>
    <row r="2" spans="1:25" ht="18.75" x14ac:dyDescent="0.3">
      <c r="A2" s="244" t="s">
        <v>172</v>
      </c>
      <c r="B2" s="244"/>
      <c r="C2" s="244"/>
      <c r="D2" s="244"/>
      <c r="E2" s="244"/>
      <c r="F2" s="244"/>
      <c r="G2" s="244"/>
      <c r="H2" s="244"/>
      <c r="I2" s="244"/>
      <c r="J2" s="244"/>
      <c r="K2" s="244"/>
      <c r="L2" s="244"/>
      <c r="M2" s="244"/>
      <c r="N2" s="244"/>
      <c r="O2" s="244"/>
      <c r="P2" s="244"/>
      <c r="Q2" s="244"/>
      <c r="R2" s="244"/>
      <c r="S2" s="244"/>
      <c r="T2" s="244"/>
      <c r="U2" s="244"/>
      <c r="V2" s="244"/>
      <c r="W2" s="244"/>
      <c r="X2" s="23"/>
      <c r="Y2" s="23"/>
    </row>
    <row r="3" spans="1:25" ht="6.6" customHeight="1" x14ac:dyDescent="0.25"/>
    <row r="4" spans="1:25" x14ac:dyDescent="0.25">
      <c r="A4" s="245" t="s">
        <v>26</v>
      </c>
      <c r="B4" s="242" t="s">
        <v>42</v>
      </c>
      <c r="C4" s="242"/>
      <c r="D4" s="242"/>
      <c r="E4" s="242"/>
      <c r="F4" s="242"/>
      <c r="G4" s="242"/>
      <c r="H4" s="238"/>
      <c r="I4" s="242" t="s">
        <v>43</v>
      </c>
      <c r="J4" s="242"/>
      <c r="K4" s="242"/>
      <c r="L4" s="242"/>
      <c r="M4" s="242"/>
      <c r="N4" s="242"/>
      <c r="O4" s="242"/>
      <c r="P4" s="242"/>
      <c r="Q4" s="242"/>
      <c r="R4" s="242"/>
      <c r="S4" s="242"/>
      <c r="T4" s="242"/>
      <c r="U4" s="242"/>
      <c r="V4" s="245" t="s">
        <v>44</v>
      </c>
      <c r="W4" s="245" t="s">
        <v>45</v>
      </c>
    </row>
    <row r="5" spans="1:25" ht="220.9" customHeight="1" x14ac:dyDescent="0.25">
      <c r="A5" s="245"/>
      <c r="B5" s="17" t="s">
        <v>27</v>
      </c>
      <c r="C5" s="17" t="s">
        <v>28</v>
      </c>
      <c r="D5" s="17" t="s">
        <v>29</v>
      </c>
      <c r="E5" s="17" t="s">
        <v>30</v>
      </c>
      <c r="F5" s="17" t="s">
        <v>31</v>
      </c>
      <c r="G5" s="17" t="s">
        <v>32</v>
      </c>
      <c r="H5" s="238"/>
      <c r="I5" s="17" t="s">
        <v>112</v>
      </c>
      <c r="J5" s="17" t="s">
        <v>173</v>
      </c>
      <c r="K5" s="17" t="s">
        <v>113</v>
      </c>
      <c r="L5" s="17" t="s">
        <v>33</v>
      </c>
      <c r="M5" s="17" t="s">
        <v>34</v>
      </c>
      <c r="N5" s="17" t="s">
        <v>35</v>
      </c>
      <c r="O5" s="17" t="s">
        <v>174</v>
      </c>
      <c r="P5" s="17" t="s">
        <v>36</v>
      </c>
      <c r="Q5" s="17" t="s">
        <v>37</v>
      </c>
      <c r="R5" s="17" t="s">
        <v>38</v>
      </c>
      <c r="S5" s="17" t="s">
        <v>39</v>
      </c>
      <c r="T5" s="17" t="s">
        <v>40</v>
      </c>
      <c r="U5" s="17" t="s">
        <v>41</v>
      </c>
      <c r="V5" s="245"/>
      <c r="W5" s="245"/>
    </row>
    <row r="6" spans="1:25" x14ac:dyDescent="0.25">
      <c r="A6" s="37" t="s">
        <v>75</v>
      </c>
      <c r="B6" s="240"/>
      <c r="C6" s="241"/>
      <c r="D6" s="241"/>
      <c r="E6" s="241"/>
      <c r="F6" s="241"/>
      <c r="G6" s="241"/>
      <c r="H6" s="238"/>
      <c r="I6" s="246"/>
      <c r="J6" s="247"/>
      <c r="K6" s="247"/>
      <c r="L6" s="247"/>
      <c r="M6" s="247"/>
      <c r="N6" s="247"/>
      <c r="O6" s="247"/>
      <c r="P6" s="247"/>
      <c r="Q6" s="247"/>
      <c r="R6" s="247"/>
      <c r="S6" s="247"/>
      <c r="T6" s="247"/>
      <c r="U6" s="247"/>
      <c r="V6" s="247"/>
      <c r="W6" s="240"/>
    </row>
    <row r="7" spans="1:25" ht="45" x14ac:dyDescent="0.25">
      <c r="A7" s="19" t="s">
        <v>46</v>
      </c>
      <c r="B7" s="39"/>
      <c r="C7" s="39"/>
      <c r="D7" s="39" t="s">
        <v>60</v>
      </c>
      <c r="E7" s="39" t="s">
        <v>60</v>
      </c>
      <c r="F7" s="39"/>
      <c r="G7" s="39" t="s">
        <v>60</v>
      </c>
      <c r="H7" s="238"/>
      <c r="I7" s="39" t="s">
        <v>60</v>
      </c>
      <c r="J7" s="39" t="s">
        <v>60</v>
      </c>
      <c r="K7" s="39" t="s">
        <v>60</v>
      </c>
      <c r="L7" s="39"/>
      <c r="M7" s="39"/>
      <c r="N7" s="39"/>
      <c r="O7" s="39"/>
      <c r="P7" s="39"/>
      <c r="Q7" s="39"/>
      <c r="R7" s="39"/>
      <c r="S7" s="39"/>
      <c r="T7" s="39"/>
      <c r="U7" s="39"/>
      <c r="V7" s="20"/>
      <c r="W7" s="20"/>
    </row>
    <row r="8" spans="1:25" ht="45" x14ac:dyDescent="0.25">
      <c r="A8" s="19" t="s">
        <v>47</v>
      </c>
      <c r="B8" s="39"/>
      <c r="C8" s="39"/>
      <c r="D8" s="39" t="s">
        <v>60</v>
      </c>
      <c r="E8" s="46" t="s">
        <v>60</v>
      </c>
      <c r="F8" s="39"/>
      <c r="G8" s="39"/>
      <c r="H8" s="238"/>
      <c r="I8" s="39" t="s">
        <v>60</v>
      </c>
      <c r="J8" s="39" t="s">
        <v>60</v>
      </c>
      <c r="K8" s="39" t="s">
        <v>60</v>
      </c>
      <c r="L8" s="39"/>
      <c r="M8" s="39"/>
      <c r="N8" s="39"/>
      <c r="O8" s="39"/>
      <c r="P8" s="39"/>
      <c r="Q8" s="39"/>
      <c r="R8" s="39"/>
      <c r="S8" s="39"/>
      <c r="T8" s="39"/>
      <c r="U8" s="39"/>
      <c r="V8" s="20"/>
      <c r="W8" s="20"/>
    </row>
    <row r="9" spans="1:25" ht="46.5" customHeight="1" x14ac:dyDescent="0.25">
      <c r="A9" s="45" t="s">
        <v>49</v>
      </c>
      <c r="B9" s="39" t="s">
        <v>60</v>
      </c>
      <c r="C9" s="39"/>
      <c r="D9" s="39"/>
      <c r="E9" s="39" t="s">
        <v>60</v>
      </c>
      <c r="F9" s="39"/>
      <c r="G9" s="39"/>
      <c r="H9" s="238"/>
      <c r="I9" s="39"/>
      <c r="J9" s="39"/>
      <c r="K9" s="39" t="s">
        <v>60</v>
      </c>
      <c r="L9" s="39"/>
      <c r="M9" s="39"/>
      <c r="N9" s="39"/>
      <c r="O9" s="39"/>
      <c r="P9" s="39"/>
      <c r="Q9" s="39"/>
      <c r="R9" s="39"/>
      <c r="S9" s="39"/>
      <c r="T9" s="39"/>
      <c r="U9" s="39" t="s">
        <v>60</v>
      </c>
      <c r="V9" s="20"/>
      <c r="W9" s="20"/>
    </row>
    <row r="10" spans="1:25" x14ac:dyDescent="0.25">
      <c r="A10" s="21" t="s">
        <v>50</v>
      </c>
      <c r="B10" s="39"/>
      <c r="C10" s="39"/>
      <c r="D10" s="39" t="s">
        <v>60</v>
      </c>
      <c r="E10" s="39" t="s">
        <v>60</v>
      </c>
      <c r="F10" s="39"/>
      <c r="G10" s="39"/>
      <c r="H10" s="238"/>
      <c r="I10" s="39"/>
      <c r="J10" s="39"/>
      <c r="K10" s="39" t="s">
        <v>60</v>
      </c>
      <c r="L10" s="39"/>
      <c r="M10" s="39"/>
      <c r="N10" s="39"/>
      <c r="O10" s="39" t="s">
        <v>60</v>
      </c>
      <c r="P10" s="39"/>
      <c r="Q10" s="39"/>
      <c r="R10" s="39"/>
      <c r="S10" s="39"/>
      <c r="T10" s="39"/>
      <c r="U10" s="39"/>
      <c r="V10" s="20"/>
      <c r="W10" s="20"/>
    </row>
    <row r="11" spans="1:25" ht="60" x14ac:dyDescent="0.25">
      <c r="A11" s="19" t="s">
        <v>51</v>
      </c>
      <c r="B11" s="39" t="s">
        <v>60</v>
      </c>
      <c r="C11" s="43" t="s">
        <v>60</v>
      </c>
      <c r="D11" s="43" t="s">
        <v>60</v>
      </c>
      <c r="E11" s="43" t="s">
        <v>60</v>
      </c>
      <c r="F11" s="39"/>
      <c r="G11" s="39"/>
      <c r="H11" s="238"/>
      <c r="I11" s="39"/>
      <c r="J11" s="39"/>
      <c r="K11" s="39" t="s">
        <v>60</v>
      </c>
      <c r="L11" s="39" t="s">
        <v>60</v>
      </c>
      <c r="M11" s="39"/>
      <c r="N11" s="39"/>
      <c r="O11" s="39" t="s">
        <v>60</v>
      </c>
      <c r="P11" s="39"/>
      <c r="Q11" s="39"/>
      <c r="R11" s="39"/>
      <c r="S11" s="39"/>
      <c r="T11" s="39"/>
      <c r="U11" s="39"/>
      <c r="V11" s="20"/>
      <c r="W11" s="20"/>
    </row>
    <row r="12" spans="1:25" ht="30" x14ac:dyDescent="0.25">
      <c r="A12" s="19" t="s">
        <v>52</v>
      </c>
      <c r="B12" s="39" t="s">
        <v>60</v>
      </c>
      <c r="C12" s="39"/>
      <c r="D12" s="39" t="s">
        <v>60</v>
      </c>
      <c r="E12" s="39" t="s">
        <v>60</v>
      </c>
      <c r="F12" s="39"/>
      <c r="G12" s="39"/>
      <c r="H12" s="238"/>
      <c r="I12" s="39"/>
      <c r="J12" s="39"/>
      <c r="K12" s="39" t="s">
        <v>60</v>
      </c>
      <c r="L12" s="39" t="s">
        <v>60</v>
      </c>
      <c r="M12" s="39"/>
      <c r="N12" s="39"/>
      <c r="O12" s="39" t="s">
        <v>60</v>
      </c>
      <c r="P12" s="39"/>
      <c r="Q12" s="39"/>
      <c r="R12" s="39"/>
      <c r="S12" s="39"/>
      <c r="T12" s="39"/>
      <c r="U12" s="39"/>
      <c r="V12" s="20"/>
      <c r="W12" s="20"/>
    </row>
    <row r="13" spans="1:25" ht="60" x14ac:dyDescent="0.25">
      <c r="A13" s="19" t="s">
        <v>156</v>
      </c>
      <c r="B13" s="39" t="s">
        <v>60</v>
      </c>
      <c r="C13" s="39" t="s">
        <v>60</v>
      </c>
      <c r="D13" s="39" t="s">
        <v>60</v>
      </c>
      <c r="E13" s="39" t="s">
        <v>60</v>
      </c>
      <c r="F13" s="39"/>
      <c r="G13" s="39"/>
      <c r="H13" s="238"/>
      <c r="I13" s="39"/>
      <c r="J13" s="39"/>
      <c r="K13" s="39" t="s">
        <v>60</v>
      </c>
      <c r="L13" s="39"/>
      <c r="M13" s="39"/>
      <c r="N13" s="39"/>
      <c r="O13" s="39" t="s">
        <v>60</v>
      </c>
      <c r="P13" s="39"/>
      <c r="Q13" s="39"/>
      <c r="R13" s="39"/>
      <c r="S13" s="39"/>
      <c r="T13" s="39"/>
      <c r="U13" s="39"/>
      <c r="V13" s="20"/>
      <c r="W13" s="20"/>
    </row>
    <row r="14" spans="1:25" ht="60" x14ac:dyDescent="0.25">
      <c r="A14" s="19" t="s">
        <v>53</v>
      </c>
      <c r="B14" s="39" t="s">
        <v>60</v>
      </c>
      <c r="C14" s="39" t="s">
        <v>60</v>
      </c>
      <c r="D14" s="39" t="s">
        <v>60</v>
      </c>
      <c r="E14" s="39" t="s">
        <v>60</v>
      </c>
      <c r="F14" s="39"/>
      <c r="G14" s="39"/>
      <c r="H14" s="238"/>
      <c r="I14" s="39"/>
      <c r="J14" s="39"/>
      <c r="K14" s="39" t="s">
        <v>60</v>
      </c>
      <c r="L14" s="39"/>
      <c r="M14" s="39"/>
      <c r="N14" s="39"/>
      <c r="O14" s="39" t="s">
        <v>60</v>
      </c>
      <c r="P14" s="39"/>
      <c r="Q14" s="39"/>
      <c r="R14" s="39"/>
      <c r="S14" s="39"/>
      <c r="T14" s="39"/>
      <c r="U14" s="39"/>
      <c r="V14" s="20"/>
      <c r="W14" s="20"/>
    </row>
    <row r="15" spans="1:25" ht="90" customHeight="1" x14ac:dyDescent="0.25">
      <c r="A15" s="45" t="s">
        <v>154</v>
      </c>
      <c r="B15" s="39" t="s">
        <v>60</v>
      </c>
      <c r="C15" s="39" t="s">
        <v>60</v>
      </c>
      <c r="D15" s="39" t="s">
        <v>60</v>
      </c>
      <c r="E15" s="39" t="s">
        <v>60</v>
      </c>
      <c r="F15" s="39"/>
      <c r="G15" s="39"/>
      <c r="H15" s="238"/>
      <c r="I15" s="39"/>
      <c r="J15" s="39"/>
      <c r="K15" s="39" t="s">
        <v>60</v>
      </c>
      <c r="L15" s="39" t="s">
        <v>60</v>
      </c>
      <c r="M15" s="39"/>
      <c r="N15" s="39"/>
      <c r="O15" s="39" t="s">
        <v>60</v>
      </c>
      <c r="P15" s="39"/>
      <c r="Q15" s="39"/>
      <c r="R15" s="39"/>
      <c r="S15" s="39"/>
      <c r="T15" s="39"/>
      <c r="U15" s="39"/>
      <c r="V15" s="20"/>
      <c r="W15" s="20"/>
    </row>
    <row r="16" spans="1:25" ht="90" x14ac:dyDescent="0.25">
      <c r="A16" s="19" t="s">
        <v>155</v>
      </c>
      <c r="B16" s="39"/>
      <c r="C16" s="39"/>
      <c r="D16" s="39" t="s">
        <v>60</v>
      </c>
      <c r="E16" s="39" t="s">
        <v>60</v>
      </c>
      <c r="F16" s="39"/>
      <c r="G16" s="39"/>
      <c r="H16" s="238"/>
      <c r="I16" s="39"/>
      <c r="J16" s="39"/>
      <c r="K16" s="39" t="s">
        <v>60</v>
      </c>
      <c r="L16" s="39" t="s">
        <v>60</v>
      </c>
      <c r="M16" s="39"/>
      <c r="N16" s="39"/>
      <c r="O16" s="39" t="s">
        <v>60</v>
      </c>
      <c r="P16" s="39"/>
      <c r="Q16" s="39"/>
      <c r="R16" s="39"/>
      <c r="S16" s="39"/>
      <c r="T16" s="39"/>
      <c r="U16" s="39"/>
      <c r="V16" s="20"/>
      <c r="W16" s="20"/>
    </row>
    <row r="17" spans="1:23" ht="75" x14ac:dyDescent="0.25">
      <c r="A17" s="24" t="s">
        <v>159</v>
      </c>
      <c r="B17" s="39" t="s">
        <v>60</v>
      </c>
      <c r="C17" s="39"/>
      <c r="D17" s="39" t="s">
        <v>60</v>
      </c>
      <c r="E17" s="39" t="s">
        <v>60</v>
      </c>
      <c r="F17" s="39"/>
      <c r="G17" s="39"/>
      <c r="H17" s="238"/>
      <c r="I17" s="39"/>
      <c r="J17" s="39"/>
      <c r="K17" s="39" t="s">
        <v>60</v>
      </c>
      <c r="L17" s="39"/>
      <c r="M17" s="39"/>
      <c r="N17" s="39"/>
      <c r="O17" s="39" t="s">
        <v>60</v>
      </c>
      <c r="P17" s="39"/>
      <c r="Q17" s="39"/>
      <c r="R17" s="39"/>
      <c r="S17" s="39"/>
      <c r="T17" s="39"/>
      <c r="U17" s="39"/>
      <c r="V17" s="20"/>
      <c r="W17" s="20"/>
    </row>
    <row r="18" spans="1:23" ht="30" x14ac:dyDescent="0.25">
      <c r="A18" s="24" t="s">
        <v>54</v>
      </c>
      <c r="B18" s="39"/>
      <c r="C18" s="39" t="s">
        <v>60</v>
      </c>
      <c r="D18" s="39"/>
      <c r="E18" s="39"/>
      <c r="F18" s="39"/>
      <c r="G18" s="39"/>
      <c r="H18" s="238"/>
      <c r="I18" s="39"/>
      <c r="J18" s="39"/>
      <c r="K18" s="39" t="s">
        <v>60</v>
      </c>
      <c r="L18" s="39"/>
      <c r="M18" s="39"/>
      <c r="N18" s="39"/>
      <c r="O18" s="39" t="s">
        <v>60</v>
      </c>
      <c r="P18" s="39"/>
      <c r="Q18" s="39"/>
      <c r="R18" s="39"/>
      <c r="S18" s="39"/>
      <c r="T18" s="39"/>
      <c r="U18" s="39"/>
      <c r="V18" s="20"/>
      <c r="W18" s="20"/>
    </row>
    <row r="19" spans="1:23" ht="45" x14ac:dyDescent="0.25">
      <c r="A19" s="24" t="s">
        <v>55</v>
      </c>
      <c r="B19" s="39"/>
      <c r="C19" s="39" t="s">
        <v>60</v>
      </c>
      <c r="D19" s="39" t="s">
        <v>60</v>
      </c>
      <c r="E19" s="39" t="s">
        <v>60</v>
      </c>
      <c r="F19" s="39" t="s">
        <v>60</v>
      </c>
      <c r="G19" s="39"/>
      <c r="H19" s="238"/>
      <c r="I19" s="39"/>
      <c r="J19" s="39"/>
      <c r="K19" s="39" t="s">
        <v>60</v>
      </c>
      <c r="L19" s="39"/>
      <c r="M19" s="39"/>
      <c r="N19" s="39" t="s">
        <v>60</v>
      </c>
      <c r="O19" s="39" t="s">
        <v>60</v>
      </c>
      <c r="P19" s="39"/>
      <c r="Q19" s="39"/>
      <c r="R19" s="39"/>
      <c r="S19" s="39"/>
      <c r="T19" s="39"/>
      <c r="U19" s="39"/>
      <c r="V19" s="20"/>
      <c r="W19" s="20"/>
    </row>
    <row r="20" spans="1:23" ht="30" x14ac:dyDescent="0.25">
      <c r="A20" s="25" t="s">
        <v>158</v>
      </c>
      <c r="B20" s="39" t="s">
        <v>60</v>
      </c>
      <c r="C20" s="39"/>
      <c r="D20" s="39" t="s">
        <v>60</v>
      </c>
      <c r="E20" s="39" t="s">
        <v>60</v>
      </c>
      <c r="F20" s="39"/>
      <c r="G20" s="39"/>
      <c r="H20" s="238"/>
      <c r="I20" s="39"/>
      <c r="J20" s="39" t="s">
        <v>60</v>
      </c>
      <c r="K20" s="39" t="s">
        <v>60</v>
      </c>
      <c r="L20" s="39"/>
      <c r="M20" s="39"/>
      <c r="N20" s="39"/>
      <c r="O20" s="39"/>
      <c r="P20" s="39"/>
      <c r="Q20" s="39"/>
      <c r="R20" s="39"/>
      <c r="S20" s="39"/>
      <c r="T20" s="39"/>
      <c r="U20" s="39"/>
      <c r="V20" s="20"/>
      <c r="W20" s="20"/>
    </row>
    <row r="21" spans="1:23" ht="45" x14ac:dyDescent="0.25">
      <c r="A21" s="25" t="s">
        <v>157</v>
      </c>
      <c r="B21" s="39" t="s">
        <v>60</v>
      </c>
      <c r="C21" s="39"/>
      <c r="D21" s="39"/>
      <c r="E21" s="39"/>
      <c r="F21" s="39"/>
      <c r="G21" s="39"/>
      <c r="H21" s="238"/>
      <c r="I21" s="39"/>
      <c r="J21" s="39" t="s">
        <v>60</v>
      </c>
      <c r="K21" s="39" t="s">
        <v>60</v>
      </c>
      <c r="L21" s="39"/>
      <c r="M21" s="39"/>
      <c r="N21" s="39"/>
      <c r="O21" s="39"/>
      <c r="P21" s="39"/>
      <c r="Q21" s="39"/>
      <c r="R21" s="39"/>
      <c r="S21" s="39"/>
      <c r="T21" s="39"/>
      <c r="U21" s="39"/>
      <c r="V21" s="20"/>
      <c r="W21" s="20"/>
    </row>
    <row r="22" spans="1:23" ht="75" x14ac:dyDescent="0.25">
      <c r="A22" s="24" t="s">
        <v>57</v>
      </c>
      <c r="B22" s="39" t="s">
        <v>60</v>
      </c>
      <c r="C22" s="39" t="s">
        <v>60</v>
      </c>
      <c r="D22" s="39" t="s">
        <v>60</v>
      </c>
      <c r="E22" s="39" t="s">
        <v>60</v>
      </c>
      <c r="F22" s="39"/>
      <c r="G22" s="39" t="s">
        <v>60</v>
      </c>
      <c r="H22" s="238"/>
      <c r="I22" s="39"/>
      <c r="J22" s="39" t="s">
        <v>60</v>
      </c>
      <c r="K22" s="39" t="s">
        <v>60</v>
      </c>
      <c r="L22" s="39"/>
      <c r="M22" s="39"/>
      <c r="N22" s="39"/>
      <c r="O22" s="39"/>
      <c r="P22" s="39"/>
      <c r="Q22" s="39"/>
      <c r="R22" s="39"/>
      <c r="S22" s="39"/>
      <c r="T22" s="39"/>
      <c r="U22" s="39"/>
      <c r="V22" s="20"/>
      <c r="W22" s="20"/>
    </row>
    <row r="23" spans="1:23" ht="30" x14ac:dyDescent="0.25">
      <c r="A23" s="24" t="s">
        <v>58</v>
      </c>
      <c r="B23" s="39" t="s">
        <v>60</v>
      </c>
      <c r="C23" s="39"/>
      <c r="D23" s="39" t="s">
        <v>60</v>
      </c>
      <c r="E23" s="39" t="s">
        <v>60</v>
      </c>
      <c r="F23" s="39"/>
      <c r="G23" s="39"/>
      <c r="H23" s="248"/>
      <c r="I23" s="39"/>
      <c r="J23" s="39" t="s">
        <v>60</v>
      </c>
      <c r="K23" s="39" t="s">
        <v>60</v>
      </c>
      <c r="L23" s="39"/>
      <c r="M23" s="39"/>
      <c r="N23" s="39"/>
      <c r="O23" s="39" t="s">
        <v>60</v>
      </c>
      <c r="P23" s="39"/>
      <c r="Q23" s="39"/>
      <c r="R23" s="39"/>
      <c r="S23" s="39"/>
      <c r="T23" s="39"/>
      <c r="U23" s="39"/>
      <c r="V23" s="20"/>
      <c r="W23" s="20"/>
    </row>
    <row r="24" spans="1:23" ht="45" x14ac:dyDescent="0.25">
      <c r="A24" s="24" t="s">
        <v>148</v>
      </c>
      <c r="B24" s="39"/>
      <c r="C24" s="39"/>
      <c r="D24" s="43" t="s">
        <v>60</v>
      </c>
      <c r="E24" s="43" t="s">
        <v>60</v>
      </c>
      <c r="F24" s="39"/>
      <c r="G24" s="39" t="s">
        <v>60</v>
      </c>
      <c r="H24" s="249"/>
      <c r="I24" s="39" t="s">
        <v>60</v>
      </c>
      <c r="J24" s="39" t="s">
        <v>60</v>
      </c>
      <c r="K24" s="39" t="s">
        <v>60</v>
      </c>
      <c r="L24" s="39"/>
      <c r="M24" s="39"/>
      <c r="N24" s="39"/>
      <c r="O24" s="39"/>
      <c r="P24" s="39"/>
      <c r="Q24" s="39"/>
      <c r="R24" s="39"/>
      <c r="S24" s="39"/>
      <c r="T24" s="39"/>
      <c r="U24" s="39"/>
      <c r="V24" s="20"/>
      <c r="W24" s="20"/>
    </row>
    <row r="25" spans="1:23" ht="30" x14ac:dyDescent="0.25">
      <c r="A25" s="24" t="s">
        <v>61</v>
      </c>
      <c r="B25" s="39" t="s">
        <v>60</v>
      </c>
      <c r="C25" s="39" t="s">
        <v>60</v>
      </c>
      <c r="D25" s="39"/>
      <c r="E25" s="39"/>
      <c r="F25" s="39"/>
      <c r="G25" s="39"/>
      <c r="H25" s="249"/>
      <c r="I25" s="39"/>
      <c r="J25" s="39"/>
      <c r="K25" s="39"/>
      <c r="L25" s="39"/>
      <c r="M25" s="39"/>
      <c r="N25" s="39"/>
      <c r="O25" s="39"/>
      <c r="P25" s="39"/>
      <c r="Q25" s="39"/>
      <c r="R25" s="39"/>
      <c r="S25" s="39" t="s">
        <v>60</v>
      </c>
      <c r="T25" s="39"/>
      <c r="U25" s="39"/>
      <c r="V25" s="20"/>
      <c r="W25" s="20"/>
    </row>
    <row r="26" spans="1:23" ht="30" x14ac:dyDescent="0.25">
      <c r="A26" s="24" t="s">
        <v>62</v>
      </c>
      <c r="B26" s="39" t="s">
        <v>60</v>
      </c>
      <c r="C26" s="39" t="s">
        <v>60</v>
      </c>
      <c r="D26" s="39"/>
      <c r="E26" s="39" t="s">
        <v>60</v>
      </c>
      <c r="F26" s="39"/>
      <c r="G26" s="39"/>
      <c r="H26" s="249"/>
      <c r="I26" s="39"/>
      <c r="J26" s="39"/>
      <c r="K26" s="39" t="s">
        <v>60</v>
      </c>
      <c r="L26" s="39"/>
      <c r="M26" s="39"/>
      <c r="N26" s="39"/>
      <c r="O26" s="39"/>
      <c r="P26" s="39"/>
      <c r="Q26" s="39"/>
      <c r="R26" s="39"/>
      <c r="S26" s="39" t="s">
        <v>60</v>
      </c>
      <c r="T26" s="39"/>
      <c r="U26" s="39"/>
      <c r="V26" s="20"/>
      <c r="W26" s="20"/>
    </row>
    <row r="27" spans="1:23" ht="75" x14ac:dyDescent="0.25">
      <c r="A27" s="24" t="s">
        <v>161</v>
      </c>
      <c r="B27" s="39"/>
      <c r="C27" s="39"/>
      <c r="D27" s="39" t="s">
        <v>60</v>
      </c>
      <c r="E27" s="39" t="s">
        <v>60</v>
      </c>
      <c r="F27" s="39"/>
      <c r="G27" s="39"/>
      <c r="H27" s="249"/>
      <c r="I27" s="39"/>
      <c r="J27" s="39"/>
      <c r="K27" s="39" t="s">
        <v>60</v>
      </c>
      <c r="L27" s="39"/>
      <c r="M27" s="39"/>
      <c r="N27" s="39"/>
      <c r="O27" s="39"/>
      <c r="P27" s="39"/>
      <c r="Q27" s="39" t="s">
        <v>60</v>
      </c>
      <c r="R27" s="39"/>
      <c r="S27" s="39"/>
      <c r="T27" s="43" t="s">
        <v>60</v>
      </c>
      <c r="U27" s="39"/>
      <c r="V27" s="20"/>
      <c r="W27" s="20"/>
    </row>
    <row r="28" spans="1:23" ht="105" x14ac:dyDescent="0.25">
      <c r="A28" s="24" t="s">
        <v>63</v>
      </c>
      <c r="B28" s="39" t="s">
        <v>60</v>
      </c>
      <c r="C28" s="39"/>
      <c r="D28" s="39" t="s">
        <v>60</v>
      </c>
      <c r="E28" s="39" t="s">
        <v>60</v>
      </c>
      <c r="F28" s="39" t="s">
        <v>60</v>
      </c>
      <c r="G28" s="39"/>
      <c r="H28" s="249"/>
      <c r="I28" s="39"/>
      <c r="J28" s="39"/>
      <c r="K28" s="39" t="s">
        <v>60</v>
      </c>
      <c r="L28" s="39"/>
      <c r="M28" s="39"/>
      <c r="N28" s="39"/>
      <c r="O28" s="39"/>
      <c r="P28" s="39" t="s">
        <v>60</v>
      </c>
      <c r="Q28" s="39" t="s">
        <v>60</v>
      </c>
      <c r="R28" s="39"/>
      <c r="S28" s="39"/>
      <c r="T28" s="39"/>
      <c r="U28" s="39"/>
      <c r="V28" s="20"/>
      <c r="W28" s="20"/>
    </row>
    <row r="29" spans="1:23" ht="30" x14ac:dyDescent="0.25">
      <c r="A29" s="24" t="s">
        <v>64</v>
      </c>
      <c r="B29" s="39"/>
      <c r="C29" s="39" t="s">
        <v>60</v>
      </c>
      <c r="D29" s="39"/>
      <c r="E29" s="39" t="s">
        <v>60</v>
      </c>
      <c r="F29" s="39" t="s">
        <v>60</v>
      </c>
      <c r="G29" s="39"/>
      <c r="H29" s="249"/>
      <c r="I29" s="39"/>
      <c r="J29" s="39"/>
      <c r="K29" s="39"/>
      <c r="L29" s="39"/>
      <c r="M29" s="39"/>
      <c r="N29" s="39"/>
      <c r="O29" s="39"/>
      <c r="P29" s="39" t="s">
        <v>60</v>
      </c>
      <c r="Q29" s="39"/>
      <c r="R29" s="39"/>
      <c r="S29" s="39"/>
      <c r="T29" s="39"/>
      <c r="U29" s="39"/>
      <c r="V29" s="20"/>
      <c r="W29" s="20"/>
    </row>
    <row r="30" spans="1:23" ht="90" x14ac:dyDescent="0.25">
      <c r="A30" s="24" t="s">
        <v>65</v>
      </c>
      <c r="B30" s="39" t="s">
        <v>60</v>
      </c>
      <c r="C30" s="39"/>
      <c r="D30" s="39"/>
      <c r="E30" s="39"/>
      <c r="F30" s="39"/>
      <c r="G30" s="39"/>
      <c r="H30" s="250"/>
      <c r="I30" s="39"/>
      <c r="J30" s="39"/>
      <c r="K30" s="39" t="s">
        <v>60</v>
      </c>
      <c r="L30" s="39" t="s">
        <v>60</v>
      </c>
      <c r="M30" s="39"/>
      <c r="N30" s="39"/>
      <c r="O30" s="39"/>
      <c r="P30" s="39"/>
      <c r="Q30" s="39" t="s">
        <v>60</v>
      </c>
      <c r="R30" s="39"/>
      <c r="S30" s="39"/>
      <c r="T30" s="39"/>
      <c r="U30" s="39"/>
      <c r="V30" s="20"/>
      <c r="W30" s="20"/>
    </row>
    <row r="31" spans="1:23" x14ac:dyDescent="0.25">
      <c r="A31" s="38" t="s">
        <v>77</v>
      </c>
      <c r="B31" s="229"/>
      <c r="C31" s="229"/>
      <c r="D31" s="229"/>
      <c r="E31" s="229"/>
      <c r="F31" s="229"/>
      <c r="G31" s="230"/>
      <c r="H31" s="235"/>
      <c r="I31" s="231"/>
      <c r="J31" s="229"/>
      <c r="K31" s="229"/>
      <c r="L31" s="229"/>
      <c r="M31" s="229"/>
      <c r="N31" s="229"/>
      <c r="O31" s="229"/>
      <c r="P31" s="229"/>
      <c r="Q31" s="229"/>
      <c r="R31" s="229"/>
      <c r="S31" s="229"/>
      <c r="T31" s="229"/>
      <c r="U31" s="229"/>
      <c r="V31" s="229"/>
      <c r="W31" s="230"/>
    </row>
    <row r="32" spans="1:23" ht="45" x14ac:dyDescent="0.25">
      <c r="A32" s="24" t="s">
        <v>74</v>
      </c>
      <c r="B32" s="39" t="s">
        <v>60</v>
      </c>
      <c r="C32" s="39"/>
      <c r="D32" s="39" t="s">
        <v>60</v>
      </c>
      <c r="E32" s="39" t="s">
        <v>60</v>
      </c>
      <c r="F32" s="39"/>
      <c r="G32" s="39"/>
      <c r="H32" s="235"/>
      <c r="I32" s="39" t="s">
        <v>60</v>
      </c>
      <c r="J32" s="39"/>
      <c r="K32" s="39" t="s">
        <v>60</v>
      </c>
      <c r="L32" s="39" t="s">
        <v>60</v>
      </c>
      <c r="M32" s="39"/>
      <c r="N32" s="39"/>
      <c r="O32" s="39"/>
      <c r="P32" s="39"/>
      <c r="Q32" s="39"/>
      <c r="R32" s="39"/>
      <c r="S32" s="39"/>
      <c r="T32" s="39"/>
      <c r="U32" s="39"/>
      <c r="V32" s="20"/>
      <c r="W32" s="20"/>
    </row>
    <row r="33" spans="1:23" ht="30" customHeight="1" x14ac:dyDescent="0.25">
      <c r="A33" s="45" t="s">
        <v>78</v>
      </c>
      <c r="B33" s="39"/>
      <c r="C33" s="39"/>
      <c r="D33" s="39" t="s">
        <v>60</v>
      </c>
      <c r="E33" s="39" t="s">
        <v>60</v>
      </c>
      <c r="F33" s="39" t="s">
        <v>60</v>
      </c>
      <c r="G33" s="39"/>
      <c r="H33" s="235"/>
      <c r="I33" s="39"/>
      <c r="J33" s="39"/>
      <c r="K33" s="39" t="s">
        <v>60</v>
      </c>
      <c r="L33" s="39" t="s">
        <v>60</v>
      </c>
      <c r="M33" s="39"/>
      <c r="N33" s="39"/>
      <c r="O33" s="39" t="s">
        <v>60</v>
      </c>
      <c r="P33" s="39"/>
      <c r="Q33" s="39"/>
      <c r="R33" s="39"/>
      <c r="S33" s="39"/>
      <c r="T33" s="39"/>
      <c r="U33" s="39"/>
      <c r="V33" s="20"/>
      <c r="W33" s="20"/>
    </row>
    <row r="34" spans="1:23" ht="30" x14ac:dyDescent="0.25">
      <c r="A34" s="24" t="s">
        <v>79</v>
      </c>
      <c r="B34" s="39"/>
      <c r="C34" s="39"/>
      <c r="D34" s="39" t="s">
        <v>60</v>
      </c>
      <c r="E34" s="39" t="s">
        <v>60</v>
      </c>
      <c r="F34" s="39"/>
      <c r="G34" s="39"/>
      <c r="H34" s="235"/>
      <c r="I34" s="39" t="s">
        <v>60</v>
      </c>
      <c r="J34" s="39"/>
      <c r="K34" s="39" t="s">
        <v>60</v>
      </c>
      <c r="L34" s="39"/>
      <c r="M34" s="39"/>
      <c r="N34" s="39"/>
      <c r="O34" s="39"/>
      <c r="P34" s="39"/>
      <c r="Q34" s="39"/>
      <c r="R34" s="39"/>
      <c r="S34" s="39"/>
      <c r="T34" s="39"/>
      <c r="U34" s="39"/>
      <c r="V34" s="20"/>
      <c r="W34" s="20"/>
    </row>
    <row r="35" spans="1:23" ht="30" x14ac:dyDescent="0.25">
      <c r="A35" s="24" t="s">
        <v>80</v>
      </c>
      <c r="B35" s="39" t="s">
        <v>60</v>
      </c>
      <c r="C35" s="39"/>
      <c r="D35" s="39" t="s">
        <v>60</v>
      </c>
      <c r="E35" s="46" t="s">
        <v>60</v>
      </c>
      <c r="F35" s="39"/>
      <c r="G35" s="39"/>
      <c r="H35" s="235"/>
      <c r="I35" s="39" t="s">
        <v>60</v>
      </c>
      <c r="J35" s="39"/>
      <c r="K35" s="39" t="s">
        <v>60</v>
      </c>
      <c r="L35" s="39" t="s">
        <v>60</v>
      </c>
      <c r="M35" s="39"/>
      <c r="N35" s="39"/>
      <c r="O35" s="39"/>
      <c r="P35" s="39"/>
      <c r="Q35" s="39"/>
      <c r="R35" s="39"/>
      <c r="S35" s="39"/>
      <c r="T35" s="39"/>
      <c r="U35" s="39"/>
      <c r="V35" s="20"/>
      <c r="W35" s="20"/>
    </row>
    <row r="36" spans="1:23" x14ac:dyDescent="0.25">
      <c r="A36" s="37" t="s">
        <v>81</v>
      </c>
      <c r="B36" s="229"/>
      <c r="C36" s="229"/>
      <c r="D36" s="229"/>
      <c r="E36" s="229"/>
      <c r="F36" s="229"/>
      <c r="G36" s="230"/>
      <c r="H36" s="235"/>
      <c r="I36" s="231"/>
      <c r="J36" s="229"/>
      <c r="K36" s="229"/>
      <c r="L36" s="229"/>
      <c r="M36" s="229"/>
      <c r="N36" s="229"/>
      <c r="O36" s="229"/>
      <c r="P36" s="229"/>
      <c r="Q36" s="229"/>
      <c r="R36" s="229"/>
      <c r="S36" s="229"/>
      <c r="T36" s="229"/>
      <c r="U36" s="229"/>
      <c r="V36" s="229"/>
      <c r="W36" s="230"/>
    </row>
    <row r="37" spans="1:23" ht="16.5" customHeight="1" x14ac:dyDescent="0.25">
      <c r="A37" s="45" t="s">
        <v>82</v>
      </c>
      <c r="B37" s="39" t="s">
        <v>60</v>
      </c>
      <c r="C37" s="39"/>
      <c r="D37" s="39"/>
      <c r="E37" s="39"/>
      <c r="F37" s="39"/>
      <c r="G37" s="39"/>
      <c r="H37" s="235"/>
      <c r="I37" s="39"/>
      <c r="J37" s="39"/>
      <c r="K37" s="39" t="s">
        <v>60</v>
      </c>
      <c r="L37" s="39" t="s">
        <v>60</v>
      </c>
      <c r="M37" s="39"/>
      <c r="N37" s="39"/>
      <c r="O37" s="39"/>
      <c r="P37" s="39"/>
      <c r="Q37" s="39"/>
      <c r="R37" s="39"/>
      <c r="S37" s="39"/>
      <c r="T37" s="39"/>
      <c r="U37" s="39"/>
      <c r="V37" s="20"/>
      <c r="W37" s="20"/>
    </row>
    <row r="38" spans="1:23" ht="60" x14ac:dyDescent="0.25">
      <c r="A38" s="29" t="s">
        <v>83</v>
      </c>
      <c r="B38" s="39" t="s">
        <v>60</v>
      </c>
      <c r="C38" s="39"/>
      <c r="D38" s="39" t="s">
        <v>60</v>
      </c>
      <c r="E38" s="39" t="s">
        <v>60</v>
      </c>
      <c r="F38" s="39"/>
      <c r="G38" s="39"/>
      <c r="H38" s="235"/>
      <c r="I38" s="39"/>
      <c r="J38" s="39"/>
      <c r="K38" s="39" t="s">
        <v>60</v>
      </c>
      <c r="L38" s="39" t="s">
        <v>60</v>
      </c>
      <c r="M38" s="39"/>
      <c r="N38" s="39"/>
      <c r="O38" s="39"/>
      <c r="P38" s="39"/>
      <c r="Q38" s="39"/>
      <c r="R38" s="39"/>
      <c r="S38" s="39"/>
      <c r="T38" s="39"/>
      <c r="U38" s="39"/>
      <c r="V38" s="20"/>
      <c r="W38" s="20"/>
    </row>
    <row r="39" spans="1:23" x14ac:dyDescent="0.25">
      <c r="A39" s="37" t="s">
        <v>84</v>
      </c>
      <c r="B39" s="229"/>
      <c r="C39" s="229"/>
      <c r="D39" s="229"/>
      <c r="E39" s="229"/>
      <c r="F39" s="229"/>
      <c r="G39" s="230"/>
      <c r="H39" s="235"/>
      <c r="I39" s="231"/>
      <c r="J39" s="229"/>
      <c r="K39" s="229"/>
      <c r="L39" s="229"/>
      <c r="M39" s="229"/>
      <c r="N39" s="229"/>
      <c r="O39" s="229"/>
      <c r="P39" s="229"/>
      <c r="Q39" s="229"/>
      <c r="R39" s="229"/>
      <c r="S39" s="229"/>
      <c r="T39" s="229"/>
      <c r="U39" s="229"/>
      <c r="V39" s="229"/>
      <c r="W39" s="230"/>
    </row>
    <row r="40" spans="1:23" ht="60" x14ac:dyDescent="0.25">
      <c r="A40" s="24" t="s">
        <v>85</v>
      </c>
      <c r="B40" s="39"/>
      <c r="C40" s="39"/>
      <c r="D40" s="39" t="s">
        <v>60</v>
      </c>
      <c r="E40" s="46" t="s">
        <v>60</v>
      </c>
      <c r="F40" s="39"/>
      <c r="G40" s="39"/>
      <c r="H40" s="235"/>
      <c r="I40" s="39" t="s">
        <v>60</v>
      </c>
      <c r="J40" s="39"/>
      <c r="K40" s="39" t="s">
        <v>60</v>
      </c>
      <c r="L40" s="39" t="s">
        <v>60</v>
      </c>
      <c r="M40" s="39" t="s">
        <v>60</v>
      </c>
      <c r="N40" s="39"/>
      <c r="O40" s="39"/>
      <c r="P40" s="39"/>
      <c r="Q40" s="39"/>
      <c r="R40" s="39"/>
      <c r="S40" s="39"/>
      <c r="T40" s="39"/>
      <c r="U40" s="39"/>
      <c r="V40" s="20"/>
      <c r="W40" s="20"/>
    </row>
    <row r="41" spans="1:23" ht="30" x14ac:dyDescent="0.25">
      <c r="A41" s="24" t="s">
        <v>86</v>
      </c>
      <c r="B41" s="39" t="s">
        <v>60</v>
      </c>
      <c r="C41" s="39"/>
      <c r="D41" s="39"/>
      <c r="E41" s="39"/>
      <c r="F41" s="39"/>
      <c r="G41" s="39"/>
      <c r="H41" s="235"/>
      <c r="I41" s="39"/>
      <c r="J41" s="39"/>
      <c r="K41" s="39" t="s">
        <v>60</v>
      </c>
      <c r="L41" s="39" t="s">
        <v>60</v>
      </c>
      <c r="M41" s="39"/>
      <c r="N41" s="39"/>
      <c r="O41" s="39" t="s">
        <v>60</v>
      </c>
      <c r="P41" s="39"/>
      <c r="Q41" s="39"/>
      <c r="R41" s="39"/>
      <c r="S41" s="39"/>
      <c r="T41" s="39"/>
      <c r="U41" s="39"/>
      <c r="V41" s="20"/>
      <c r="W41" s="20"/>
    </row>
    <row r="42" spans="1:23" ht="45" x14ac:dyDescent="0.25">
      <c r="A42" s="24" t="s">
        <v>87</v>
      </c>
      <c r="B42" s="39" t="s">
        <v>60</v>
      </c>
      <c r="C42" s="39"/>
      <c r="D42" s="39"/>
      <c r="E42" s="39"/>
      <c r="F42" s="39"/>
      <c r="G42" s="39"/>
      <c r="H42" s="236"/>
      <c r="I42" s="39"/>
      <c r="J42" s="39"/>
      <c r="K42" s="39" t="s">
        <v>60</v>
      </c>
      <c r="L42" s="39" t="s">
        <v>60</v>
      </c>
      <c r="M42" s="39"/>
      <c r="N42" s="39"/>
      <c r="O42" s="39" t="s">
        <v>60</v>
      </c>
      <c r="P42" s="39"/>
      <c r="Q42" s="39" t="s">
        <v>60</v>
      </c>
      <c r="R42" s="39"/>
      <c r="S42" s="39"/>
      <c r="T42" s="39"/>
      <c r="U42" s="39"/>
      <c r="V42" s="20"/>
      <c r="W42" s="20"/>
    </row>
    <row r="43" spans="1:23" ht="120" x14ac:dyDescent="0.25">
      <c r="A43" s="24" t="s">
        <v>88</v>
      </c>
      <c r="B43" s="39" t="s">
        <v>60</v>
      </c>
      <c r="C43" s="39"/>
      <c r="D43" s="39" t="s">
        <v>60</v>
      </c>
      <c r="E43" s="39" t="s">
        <v>60</v>
      </c>
      <c r="F43" s="39"/>
      <c r="G43" s="39"/>
      <c r="H43" s="234"/>
      <c r="I43" s="39"/>
      <c r="J43" s="39"/>
      <c r="K43" s="39" t="s">
        <v>60</v>
      </c>
      <c r="L43" s="39" t="s">
        <v>60</v>
      </c>
      <c r="M43" s="39"/>
      <c r="N43" s="39"/>
      <c r="O43" s="39"/>
      <c r="P43" s="39"/>
      <c r="Q43" s="39"/>
      <c r="R43" s="39"/>
      <c r="S43" s="39"/>
      <c r="T43" s="39"/>
      <c r="U43" s="39" t="s">
        <v>60</v>
      </c>
      <c r="V43" s="20"/>
      <c r="W43" s="20"/>
    </row>
    <row r="44" spans="1:23" ht="45" x14ac:dyDescent="0.25">
      <c r="A44" s="24" t="s">
        <v>89</v>
      </c>
      <c r="B44" s="39" t="s">
        <v>60</v>
      </c>
      <c r="C44" s="39"/>
      <c r="D44" s="39"/>
      <c r="E44" s="39"/>
      <c r="F44" s="39"/>
      <c r="G44" s="39"/>
      <c r="H44" s="235"/>
      <c r="I44" s="39"/>
      <c r="J44" s="39"/>
      <c r="K44" s="39" t="s">
        <v>60</v>
      </c>
      <c r="L44" s="39" t="s">
        <v>60</v>
      </c>
      <c r="M44" s="39"/>
      <c r="N44" s="39"/>
      <c r="O44" s="39" t="s">
        <v>60</v>
      </c>
      <c r="P44" s="39"/>
      <c r="Q44" s="39"/>
      <c r="R44" s="39"/>
      <c r="S44" s="39"/>
      <c r="T44" s="39"/>
      <c r="U44" s="39"/>
      <c r="V44" s="20"/>
      <c r="W44" s="20"/>
    </row>
    <row r="45" spans="1:23" x14ac:dyDescent="0.25">
      <c r="A45" s="37" t="s">
        <v>90</v>
      </c>
      <c r="B45" s="229"/>
      <c r="C45" s="229"/>
      <c r="D45" s="229"/>
      <c r="E45" s="229"/>
      <c r="F45" s="229"/>
      <c r="G45" s="230"/>
      <c r="H45" s="235"/>
      <c r="I45" s="231"/>
      <c r="J45" s="229"/>
      <c r="K45" s="229"/>
      <c r="L45" s="229"/>
      <c r="M45" s="229"/>
      <c r="N45" s="229"/>
      <c r="O45" s="229"/>
      <c r="P45" s="229"/>
      <c r="Q45" s="229"/>
      <c r="R45" s="229"/>
      <c r="S45" s="229"/>
      <c r="T45" s="229"/>
      <c r="U45" s="229"/>
      <c r="V45" s="229"/>
      <c r="W45" s="230"/>
    </row>
    <row r="46" spans="1:23" ht="60" x14ac:dyDescent="0.25">
      <c r="A46" s="24" t="s">
        <v>91</v>
      </c>
      <c r="B46" s="39" t="s">
        <v>60</v>
      </c>
      <c r="C46" s="39"/>
      <c r="D46" s="39"/>
      <c r="E46" s="39" t="s">
        <v>60</v>
      </c>
      <c r="F46" s="39"/>
      <c r="G46" s="39"/>
      <c r="H46" s="235"/>
      <c r="I46" s="39"/>
      <c r="J46" s="39"/>
      <c r="K46" s="39" t="s">
        <v>60</v>
      </c>
      <c r="L46" s="39" t="s">
        <v>60</v>
      </c>
      <c r="M46" s="39"/>
      <c r="N46" s="39"/>
      <c r="O46" s="39" t="s">
        <v>60</v>
      </c>
      <c r="P46" s="39"/>
      <c r="Q46" s="39"/>
      <c r="R46" s="39"/>
      <c r="S46" s="39"/>
      <c r="T46" s="39"/>
      <c r="U46" s="39"/>
      <c r="V46" s="20"/>
      <c r="W46" s="20"/>
    </row>
    <row r="47" spans="1:23" ht="30" x14ac:dyDescent="0.25">
      <c r="A47" s="24" t="s">
        <v>92</v>
      </c>
      <c r="B47" s="39" t="s">
        <v>60</v>
      </c>
      <c r="C47" s="39"/>
      <c r="D47" s="39"/>
      <c r="E47" s="39" t="s">
        <v>60</v>
      </c>
      <c r="F47" s="39"/>
      <c r="G47" s="39"/>
      <c r="H47" s="235"/>
      <c r="I47" s="39"/>
      <c r="J47" s="39"/>
      <c r="K47" s="39" t="s">
        <v>60</v>
      </c>
      <c r="L47" s="39" t="s">
        <v>60</v>
      </c>
      <c r="M47" s="39"/>
      <c r="N47" s="39"/>
      <c r="O47" s="39" t="s">
        <v>60</v>
      </c>
      <c r="P47" s="39"/>
      <c r="Q47" s="39"/>
      <c r="R47" s="39"/>
      <c r="S47" s="39"/>
      <c r="T47" s="39"/>
      <c r="U47" s="39"/>
      <c r="V47" s="20"/>
      <c r="W47" s="20"/>
    </row>
    <row r="48" spans="1:23" ht="45" x14ac:dyDescent="0.25">
      <c r="A48" s="24" t="s">
        <v>93</v>
      </c>
      <c r="B48" s="39" t="s">
        <v>60</v>
      </c>
      <c r="C48" s="39"/>
      <c r="D48" s="39"/>
      <c r="E48" s="39" t="s">
        <v>60</v>
      </c>
      <c r="F48" s="39"/>
      <c r="G48" s="39"/>
      <c r="H48" s="235"/>
      <c r="I48" s="39"/>
      <c r="J48" s="39"/>
      <c r="K48" s="39" t="s">
        <v>60</v>
      </c>
      <c r="L48" s="39" t="s">
        <v>60</v>
      </c>
      <c r="M48" s="39"/>
      <c r="N48" s="39"/>
      <c r="O48" s="39" t="s">
        <v>60</v>
      </c>
      <c r="P48" s="39"/>
      <c r="Q48" s="39"/>
      <c r="R48" s="39"/>
      <c r="S48" s="39"/>
      <c r="T48" s="39"/>
      <c r="U48" s="39"/>
      <c r="V48" s="20"/>
      <c r="W48" s="20"/>
    </row>
    <row r="49" spans="1:23" ht="90" x14ac:dyDescent="0.25">
      <c r="A49" s="24" t="s">
        <v>94</v>
      </c>
      <c r="B49" s="39"/>
      <c r="C49" s="39"/>
      <c r="D49" s="39" t="s">
        <v>60</v>
      </c>
      <c r="E49" s="39" t="s">
        <v>60</v>
      </c>
      <c r="F49" s="39"/>
      <c r="G49" s="39"/>
      <c r="H49" s="235"/>
      <c r="I49" s="39"/>
      <c r="J49" s="39"/>
      <c r="K49" s="39" t="s">
        <v>60</v>
      </c>
      <c r="L49" s="39" t="s">
        <v>60</v>
      </c>
      <c r="M49" s="39"/>
      <c r="N49" s="39"/>
      <c r="O49" s="39" t="s">
        <v>60</v>
      </c>
      <c r="P49" s="39"/>
      <c r="Q49" s="39"/>
      <c r="R49" s="39"/>
      <c r="S49" s="39"/>
      <c r="T49" s="39"/>
      <c r="U49" s="39"/>
      <c r="V49" s="20"/>
      <c r="W49" s="20"/>
    </row>
    <row r="50" spans="1:23" x14ac:dyDescent="0.25">
      <c r="A50" s="37" t="s">
        <v>95</v>
      </c>
      <c r="B50" s="229"/>
      <c r="C50" s="229"/>
      <c r="D50" s="229"/>
      <c r="E50" s="229"/>
      <c r="F50" s="229"/>
      <c r="G50" s="230"/>
      <c r="H50" s="235"/>
      <c r="I50" s="231"/>
      <c r="J50" s="229"/>
      <c r="K50" s="229"/>
      <c r="L50" s="229"/>
      <c r="M50" s="229"/>
      <c r="N50" s="229"/>
      <c r="O50" s="229"/>
      <c r="P50" s="229"/>
      <c r="Q50" s="229"/>
      <c r="R50" s="229"/>
      <c r="S50" s="229"/>
      <c r="T50" s="229"/>
      <c r="U50" s="229"/>
      <c r="V50" s="229"/>
      <c r="W50" s="230"/>
    </row>
    <row r="51" spans="1:23" ht="120" x14ac:dyDescent="0.25">
      <c r="A51" s="24" t="s">
        <v>160</v>
      </c>
      <c r="B51" s="39" t="s">
        <v>60</v>
      </c>
      <c r="C51" s="39"/>
      <c r="D51" s="39" t="s">
        <v>60</v>
      </c>
      <c r="E51" s="46" t="s">
        <v>60</v>
      </c>
      <c r="F51" s="39"/>
      <c r="G51" s="39"/>
      <c r="H51" s="234"/>
      <c r="I51" s="39" t="s">
        <v>60</v>
      </c>
      <c r="J51" s="39"/>
      <c r="K51" s="39" t="s">
        <v>60</v>
      </c>
      <c r="L51" s="39" t="s">
        <v>60</v>
      </c>
      <c r="M51" s="39"/>
      <c r="N51" s="39"/>
      <c r="O51" s="39" t="s">
        <v>60</v>
      </c>
      <c r="P51" s="39"/>
      <c r="Q51" s="39"/>
      <c r="R51" s="39"/>
      <c r="S51" s="39"/>
      <c r="T51" s="39"/>
      <c r="U51" s="39"/>
      <c r="V51" s="20"/>
      <c r="W51" s="20"/>
    </row>
    <row r="52" spans="1:23" ht="120" x14ac:dyDescent="0.25">
      <c r="A52" s="24" t="s">
        <v>97</v>
      </c>
      <c r="B52" s="39"/>
      <c r="C52" s="39"/>
      <c r="D52" s="39"/>
      <c r="E52" s="39"/>
      <c r="F52" s="39" t="s">
        <v>60</v>
      </c>
      <c r="G52" s="39" t="s">
        <v>60</v>
      </c>
      <c r="H52" s="235"/>
      <c r="I52" s="39" t="s">
        <v>60</v>
      </c>
      <c r="J52" s="39" t="s">
        <v>60</v>
      </c>
      <c r="K52" s="39"/>
      <c r="L52" s="39"/>
      <c r="M52" s="39"/>
      <c r="N52" s="39"/>
      <c r="O52" s="39"/>
      <c r="P52" s="39"/>
      <c r="Q52" s="39"/>
      <c r="R52" s="39"/>
      <c r="S52" s="39"/>
      <c r="T52" s="39"/>
      <c r="U52" s="39"/>
      <c r="V52" s="20"/>
      <c r="W52" s="20"/>
    </row>
    <row r="53" spans="1:23" ht="30" x14ac:dyDescent="0.25">
      <c r="A53" s="24" t="s">
        <v>98</v>
      </c>
      <c r="B53" s="39"/>
      <c r="C53" s="39" t="s">
        <v>60</v>
      </c>
      <c r="D53" s="39" t="s">
        <v>60</v>
      </c>
      <c r="E53" s="39" t="s">
        <v>60</v>
      </c>
      <c r="F53" s="39"/>
      <c r="G53" s="39"/>
      <c r="H53" s="235"/>
      <c r="I53" s="39"/>
      <c r="J53" s="39"/>
      <c r="K53" s="39" t="s">
        <v>60</v>
      </c>
      <c r="L53" s="39"/>
      <c r="M53" s="39"/>
      <c r="N53" s="39"/>
      <c r="O53" s="39"/>
      <c r="P53" s="39"/>
      <c r="Q53" s="39"/>
      <c r="R53" s="39"/>
      <c r="S53" s="39"/>
      <c r="T53" s="39"/>
      <c r="U53" s="39" t="s">
        <v>60</v>
      </c>
      <c r="V53" s="20"/>
      <c r="W53" s="20"/>
    </row>
    <row r="54" spans="1:23" ht="30.75" customHeight="1" x14ac:dyDescent="0.25">
      <c r="A54" s="45" t="s">
        <v>99</v>
      </c>
      <c r="B54" s="39"/>
      <c r="C54" s="39"/>
      <c r="D54" s="39"/>
      <c r="E54" s="39"/>
      <c r="F54" s="39" t="s">
        <v>60</v>
      </c>
      <c r="G54" s="39"/>
      <c r="H54" s="235"/>
      <c r="I54" s="39"/>
      <c r="J54" s="39"/>
      <c r="K54" s="39" t="s">
        <v>60</v>
      </c>
      <c r="L54" s="39"/>
      <c r="M54" s="39"/>
      <c r="N54" s="39" t="s">
        <v>60</v>
      </c>
      <c r="O54" s="39" t="s">
        <v>60</v>
      </c>
      <c r="P54" s="39"/>
      <c r="Q54" s="39"/>
      <c r="R54" s="39"/>
      <c r="S54" s="39"/>
      <c r="T54" s="39"/>
      <c r="U54" s="39"/>
      <c r="V54" s="20"/>
      <c r="W54" s="20"/>
    </row>
    <row r="55" spans="1:23" x14ac:dyDescent="0.25">
      <c r="A55" s="28" t="s">
        <v>100</v>
      </c>
      <c r="B55" s="39"/>
      <c r="C55" s="39"/>
      <c r="D55" s="39" t="s">
        <v>60</v>
      </c>
      <c r="E55" s="39" t="s">
        <v>60</v>
      </c>
      <c r="F55" s="39"/>
      <c r="G55" s="39"/>
      <c r="H55" s="235"/>
      <c r="I55" s="39"/>
      <c r="J55" s="39"/>
      <c r="K55" s="39" t="s">
        <v>60</v>
      </c>
      <c r="L55" s="39"/>
      <c r="M55" s="39" t="s">
        <v>60</v>
      </c>
      <c r="N55" s="39"/>
      <c r="O55" s="39"/>
      <c r="P55" s="39"/>
      <c r="Q55" s="39"/>
      <c r="R55" s="39"/>
      <c r="S55" s="39"/>
      <c r="T55" s="39"/>
      <c r="U55" s="39"/>
      <c r="V55" s="20"/>
      <c r="W55" s="20"/>
    </row>
    <row r="56" spans="1:23" ht="30" x14ac:dyDescent="0.25">
      <c r="A56" s="24" t="s">
        <v>101</v>
      </c>
      <c r="B56" s="39"/>
      <c r="C56" s="39" t="s">
        <v>60</v>
      </c>
      <c r="D56" s="39"/>
      <c r="E56" s="39"/>
      <c r="F56" s="39"/>
      <c r="G56" s="39"/>
      <c r="H56" s="235"/>
      <c r="I56" s="39"/>
      <c r="J56" s="39"/>
      <c r="K56" s="39" t="s">
        <v>60</v>
      </c>
      <c r="L56" s="39"/>
      <c r="M56" s="39" t="s">
        <v>60</v>
      </c>
      <c r="N56" s="39" t="s">
        <v>60</v>
      </c>
      <c r="O56" s="39"/>
      <c r="P56" s="39"/>
      <c r="Q56" s="39"/>
      <c r="R56" s="39"/>
      <c r="S56" s="39"/>
      <c r="T56" s="39"/>
      <c r="U56" s="39"/>
      <c r="V56" s="20"/>
      <c r="W56" s="20"/>
    </row>
    <row r="57" spans="1:23" ht="60" x14ac:dyDescent="0.25">
      <c r="A57" s="24" t="s">
        <v>102</v>
      </c>
      <c r="B57" s="39"/>
      <c r="C57" s="39"/>
      <c r="D57" s="39" t="s">
        <v>60</v>
      </c>
      <c r="E57" s="39" t="s">
        <v>60</v>
      </c>
      <c r="F57" s="39"/>
      <c r="G57" s="39"/>
      <c r="H57" s="235"/>
      <c r="I57" s="39"/>
      <c r="J57" s="39"/>
      <c r="K57" s="39" t="s">
        <v>60</v>
      </c>
      <c r="L57" s="39"/>
      <c r="M57" s="39" t="s">
        <v>60</v>
      </c>
      <c r="N57" s="39" t="s">
        <v>60</v>
      </c>
      <c r="O57" s="39"/>
      <c r="P57" s="39"/>
      <c r="Q57" s="39"/>
      <c r="R57" s="39"/>
      <c r="S57" s="39"/>
      <c r="T57" s="39"/>
      <c r="U57" s="39"/>
      <c r="V57" s="20"/>
      <c r="W57" s="20"/>
    </row>
    <row r="58" spans="1:23" ht="60" x14ac:dyDescent="0.25">
      <c r="A58" s="24" t="s">
        <v>103</v>
      </c>
      <c r="B58" s="39"/>
      <c r="C58" s="39"/>
      <c r="D58" s="39" t="s">
        <v>60</v>
      </c>
      <c r="E58" s="39" t="s">
        <v>60</v>
      </c>
      <c r="F58" s="39"/>
      <c r="G58" s="39"/>
      <c r="H58" s="235"/>
      <c r="I58" s="39"/>
      <c r="J58" s="39"/>
      <c r="K58" s="39" t="s">
        <v>60</v>
      </c>
      <c r="L58" s="39"/>
      <c r="M58" s="39" t="s">
        <v>60</v>
      </c>
      <c r="N58" s="39" t="s">
        <v>60</v>
      </c>
      <c r="O58" s="39"/>
      <c r="P58" s="39"/>
      <c r="Q58" s="39"/>
      <c r="R58" s="39"/>
      <c r="S58" s="39"/>
      <c r="T58" s="39"/>
      <c r="U58" s="39"/>
      <c r="V58" s="20"/>
      <c r="W58" s="20"/>
    </row>
    <row r="59" spans="1:23" ht="90" x14ac:dyDescent="0.25">
      <c r="A59" s="24" t="s">
        <v>105</v>
      </c>
      <c r="B59" s="39"/>
      <c r="C59" s="39"/>
      <c r="D59" s="39" t="s">
        <v>60</v>
      </c>
      <c r="E59" s="39" t="s">
        <v>60</v>
      </c>
      <c r="F59" s="39"/>
      <c r="G59" s="39"/>
      <c r="H59" s="239"/>
      <c r="I59" s="39"/>
      <c r="J59" s="39"/>
      <c r="K59" s="39" t="s">
        <v>60</v>
      </c>
      <c r="L59" s="39"/>
      <c r="M59" s="39" t="s">
        <v>60</v>
      </c>
      <c r="N59" s="39"/>
      <c r="O59" s="39"/>
      <c r="P59" s="39"/>
      <c r="Q59" s="39"/>
      <c r="R59" s="39"/>
      <c r="S59" s="39"/>
      <c r="T59" s="39"/>
      <c r="U59" s="39"/>
      <c r="V59" s="20"/>
      <c r="W59" s="20"/>
    </row>
    <row r="60" spans="1:23" x14ac:dyDescent="0.25">
      <c r="A60" s="37" t="s">
        <v>121</v>
      </c>
      <c r="B60" s="229"/>
      <c r="C60" s="229"/>
      <c r="D60" s="229"/>
      <c r="E60" s="229"/>
      <c r="F60" s="229"/>
      <c r="G60" s="230"/>
      <c r="H60" s="239"/>
      <c r="I60" s="231"/>
      <c r="J60" s="229"/>
      <c r="K60" s="229"/>
      <c r="L60" s="229"/>
      <c r="M60" s="229"/>
      <c r="N60" s="229"/>
      <c r="O60" s="229"/>
      <c r="P60" s="229"/>
      <c r="Q60" s="229"/>
      <c r="R60" s="229"/>
      <c r="S60" s="229"/>
      <c r="T60" s="229"/>
      <c r="U60" s="229"/>
      <c r="V60" s="229"/>
      <c r="W60" s="230"/>
    </row>
    <row r="61" spans="1:23" ht="75" x14ac:dyDescent="0.25">
      <c r="A61" s="24" t="s">
        <v>122</v>
      </c>
      <c r="B61" s="39"/>
      <c r="C61" s="39"/>
      <c r="D61" s="39" t="s">
        <v>60</v>
      </c>
      <c r="E61" s="39" t="s">
        <v>60</v>
      </c>
      <c r="F61" s="39" t="s">
        <v>60</v>
      </c>
      <c r="G61" s="39"/>
      <c r="H61" s="239"/>
      <c r="I61" s="39"/>
      <c r="J61" s="39"/>
      <c r="K61" s="39" t="s">
        <v>60</v>
      </c>
      <c r="L61" s="39"/>
      <c r="M61" s="39"/>
      <c r="N61" s="39"/>
      <c r="O61" s="39" t="s">
        <v>60</v>
      </c>
      <c r="P61" s="39"/>
      <c r="Q61" s="39"/>
      <c r="R61" s="39"/>
      <c r="S61" s="39"/>
      <c r="T61" s="39"/>
      <c r="U61" s="39"/>
      <c r="V61" s="20"/>
      <c r="W61" s="20"/>
    </row>
    <row r="62" spans="1:23" ht="226.5" customHeight="1" x14ac:dyDescent="0.25">
      <c r="A62" s="45" t="s">
        <v>123</v>
      </c>
      <c r="B62" s="39" t="s">
        <v>60</v>
      </c>
      <c r="C62" s="39" t="s">
        <v>60</v>
      </c>
      <c r="D62" s="39" t="s">
        <v>60</v>
      </c>
      <c r="E62" s="39" t="s">
        <v>60</v>
      </c>
      <c r="F62" s="39" t="s">
        <v>60</v>
      </c>
      <c r="G62" s="39"/>
      <c r="H62" s="239"/>
      <c r="I62" s="39"/>
      <c r="J62" s="39"/>
      <c r="K62" s="39" t="s">
        <v>60</v>
      </c>
      <c r="L62" s="39"/>
      <c r="M62" s="39"/>
      <c r="N62" s="39"/>
      <c r="O62" s="39" t="s">
        <v>60</v>
      </c>
      <c r="P62" s="39"/>
      <c r="Q62" s="39"/>
      <c r="R62" s="39"/>
      <c r="S62" s="39"/>
      <c r="T62" s="39"/>
      <c r="U62" s="39"/>
      <c r="V62" s="20"/>
      <c r="W62" s="20"/>
    </row>
    <row r="63" spans="1:23" ht="44.25" customHeight="1" x14ac:dyDescent="0.25">
      <c r="A63" s="45" t="s">
        <v>124</v>
      </c>
      <c r="B63" s="39"/>
      <c r="C63" s="39"/>
      <c r="D63" s="39" t="s">
        <v>60</v>
      </c>
      <c r="E63" s="39" t="s">
        <v>60</v>
      </c>
      <c r="F63" s="39" t="s">
        <v>60</v>
      </c>
      <c r="G63" s="39"/>
      <c r="H63" s="239"/>
      <c r="I63" s="39"/>
      <c r="J63" s="39"/>
      <c r="K63" s="39" t="s">
        <v>60</v>
      </c>
      <c r="L63" s="39"/>
      <c r="M63" s="39"/>
      <c r="N63" s="39"/>
      <c r="O63" s="39" t="s">
        <v>60</v>
      </c>
      <c r="P63" s="39"/>
      <c r="Q63" s="39"/>
      <c r="R63" s="39"/>
      <c r="S63" s="39"/>
      <c r="T63" s="39"/>
      <c r="U63" s="39"/>
      <c r="V63" s="20"/>
      <c r="W63" s="20"/>
    </row>
    <row r="64" spans="1:23" ht="45" customHeight="1" x14ac:dyDescent="0.25">
      <c r="A64" s="45" t="s">
        <v>150</v>
      </c>
      <c r="B64" s="39"/>
      <c r="C64" s="39"/>
      <c r="D64" s="39" t="s">
        <v>60</v>
      </c>
      <c r="E64" s="39" t="s">
        <v>60</v>
      </c>
      <c r="F64" s="39"/>
      <c r="G64" s="39"/>
      <c r="H64" s="239"/>
      <c r="I64" s="39"/>
      <c r="J64" s="39"/>
      <c r="K64" s="39" t="s">
        <v>60</v>
      </c>
      <c r="L64" s="39"/>
      <c r="M64" s="39"/>
      <c r="N64" s="39"/>
      <c r="O64" s="39"/>
      <c r="P64" s="39"/>
      <c r="Q64" s="39" t="s">
        <v>60</v>
      </c>
      <c r="R64" s="39"/>
      <c r="S64" s="39"/>
      <c r="T64" s="39"/>
      <c r="U64" s="39"/>
      <c r="V64" s="20"/>
      <c r="W64" s="20"/>
    </row>
    <row r="65" spans="1:23" ht="45" x14ac:dyDescent="0.25">
      <c r="A65" s="24" t="s">
        <v>125</v>
      </c>
      <c r="B65" s="39"/>
      <c r="C65" s="39"/>
      <c r="D65" s="39"/>
      <c r="E65" s="39"/>
      <c r="F65" s="39" t="s">
        <v>60</v>
      </c>
      <c r="G65" s="39"/>
      <c r="H65" s="41"/>
      <c r="I65" s="39"/>
      <c r="J65" s="39"/>
      <c r="K65" s="39"/>
      <c r="L65" s="39"/>
      <c r="M65" s="39"/>
      <c r="N65" s="39" t="s">
        <v>60</v>
      </c>
      <c r="O65" s="39" t="s">
        <v>60</v>
      </c>
      <c r="P65" s="39"/>
      <c r="Q65" s="39"/>
      <c r="R65" s="39"/>
      <c r="S65" s="39"/>
      <c r="T65" s="39"/>
      <c r="U65" s="39"/>
      <c r="V65" s="20"/>
      <c r="W65" s="20"/>
    </row>
  </sheetData>
  <mergeCells count="28">
    <mergeCell ref="H51:H58"/>
    <mergeCell ref="B60:G60"/>
    <mergeCell ref="I60:W60"/>
    <mergeCell ref="H59:H64"/>
    <mergeCell ref="B39:G39"/>
    <mergeCell ref="I39:W39"/>
    <mergeCell ref="H43:H50"/>
    <mergeCell ref="B45:G45"/>
    <mergeCell ref="I45:W45"/>
    <mergeCell ref="B50:G50"/>
    <mergeCell ref="I50:W50"/>
    <mergeCell ref="H31:H42"/>
    <mergeCell ref="B31:G31"/>
    <mergeCell ref="I31:W31"/>
    <mergeCell ref="B36:G36"/>
    <mergeCell ref="I36:W36"/>
    <mergeCell ref="H16:H22"/>
    <mergeCell ref="H23:H30"/>
    <mergeCell ref="A1:W1"/>
    <mergeCell ref="A2:W2"/>
    <mergeCell ref="A4:A5"/>
    <mergeCell ref="B4:G4"/>
    <mergeCell ref="H4:H15"/>
    <mergeCell ref="I4:U4"/>
    <mergeCell ref="V4:V5"/>
    <mergeCell ref="W4:W5"/>
    <mergeCell ref="B6:G6"/>
    <mergeCell ref="I6:W6"/>
  </mergeCells>
  <printOptions horizontalCentered="1"/>
  <pageMargins left="0.2" right="0.2" top="0" bottom="0" header="0" footer="0"/>
  <pageSetup paperSize="3" scale="70" orientation="landscape" r:id="rId1"/>
  <headerFooter scaleWithDoc="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workbookViewId="0">
      <selection activeCell="A79" sqref="A79"/>
    </sheetView>
  </sheetViews>
  <sheetFormatPr defaultColWidth="8.85546875" defaultRowHeight="15" x14ac:dyDescent="0.25"/>
  <cols>
    <col min="1" max="1" width="89.7109375" style="18" customWidth="1"/>
    <col min="2" max="7" width="3.42578125" style="1" bestFit="1" customWidth="1"/>
    <col min="8" max="8" width="2" style="1" customWidth="1"/>
    <col min="9" max="21" width="3.42578125" style="1" bestFit="1" customWidth="1"/>
    <col min="22" max="22" width="16" style="1" customWidth="1"/>
    <col min="23" max="23" width="35.140625" style="1" customWidth="1"/>
    <col min="24" max="24" width="13.7109375" style="1" customWidth="1"/>
    <col min="25" max="25" width="28.28515625" style="1" customWidth="1"/>
    <col min="26" max="16384" width="8.85546875" style="1"/>
  </cols>
  <sheetData>
    <row r="1" spans="1:25" ht="20.25" x14ac:dyDescent="0.3">
      <c r="A1" s="243" t="s">
        <v>162</v>
      </c>
      <c r="B1" s="243"/>
      <c r="C1" s="243"/>
      <c r="D1" s="243"/>
      <c r="E1" s="243"/>
      <c r="F1" s="243"/>
      <c r="G1" s="243"/>
      <c r="H1" s="243"/>
      <c r="I1" s="243"/>
      <c r="J1" s="243"/>
      <c r="K1" s="243"/>
      <c r="L1" s="243"/>
      <c r="M1" s="243"/>
      <c r="N1" s="243"/>
      <c r="O1" s="243"/>
      <c r="P1" s="243"/>
      <c r="Q1" s="243"/>
      <c r="R1" s="243"/>
      <c r="S1" s="243"/>
      <c r="T1" s="243"/>
      <c r="U1" s="243"/>
      <c r="V1" s="243"/>
      <c r="W1" s="243"/>
      <c r="X1" s="22"/>
      <c r="Y1" s="22"/>
    </row>
    <row r="2" spans="1:25" ht="18.75" x14ac:dyDescent="0.3">
      <c r="A2" s="244" t="s">
        <v>387</v>
      </c>
      <c r="B2" s="244"/>
      <c r="C2" s="244"/>
      <c r="D2" s="244"/>
      <c r="E2" s="244"/>
      <c r="F2" s="244"/>
      <c r="G2" s="244"/>
      <c r="H2" s="244"/>
      <c r="I2" s="244"/>
      <c r="J2" s="244"/>
      <c r="K2" s="244"/>
      <c r="L2" s="244"/>
      <c r="M2" s="244"/>
      <c r="N2" s="244"/>
      <c r="O2" s="244"/>
      <c r="P2" s="244"/>
      <c r="Q2" s="244"/>
      <c r="R2" s="244"/>
      <c r="S2" s="244"/>
      <c r="T2" s="244"/>
      <c r="U2" s="244"/>
      <c r="V2" s="244"/>
      <c r="W2" s="244"/>
      <c r="X2" s="23"/>
      <c r="Y2" s="23"/>
    </row>
    <row r="3" spans="1:25" ht="6.6" customHeight="1" x14ac:dyDescent="0.25"/>
    <row r="4" spans="1:25" x14ac:dyDescent="0.25">
      <c r="A4" s="245" t="s">
        <v>26</v>
      </c>
      <c r="B4" s="242" t="s">
        <v>42</v>
      </c>
      <c r="C4" s="242"/>
      <c r="D4" s="242"/>
      <c r="E4" s="242"/>
      <c r="F4" s="242"/>
      <c r="G4" s="242"/>
      <c r="H4" s="238"/>
      <c r="I4" s="242" t="s">
        <v>43</v>
      </c>
      <c r="J4" s="242"/>
      <c r="K4" s="242"/>
      <c r="L4" s="242"/>
      <c r="M4" s="242"/>
      <c r="N4" s="242"/>
      <c r="O4" s="242"/>
      <c r="P4" s="242"/>
      <c r="Q4" s="242"/>
      <c r="R4" s="242"/>
      <c r="S4" s="242"/>
      <c r="T4" s="242"/>
      <c r="U4" s="242"/>
      <c r="V4" s="245" t="s">
        <v>44</v>
      </c>
      <c r="W4" s="245" t="s">
        <v>45</v>
      </c>
    </row>
    <row r="5" spans="1:25" ht="220.9" customHeight="1" x14ac:dyDescent="0.25">
      <c r="A5" s="245"/>
      <c r="B5" s="17" t="s">
        <v>27</v>
      </c>
      <c r="C5" s="17" t="s">
        <v>28</v>
      </c>
      <c r="D5" s="17" t="s">
        <v>29</v>
      </c>
      <c r="E5" s="17" t="s">
        <v>30</v>
      </c>
      <c r="F5" s="17" t="s">
        <v>31</v>
      </c>
      <c r="G5" s="17" t="s">
        <v>32</v>
      </c>
      <c r="H5" s="238"/>
      <c r="I5" s="17" t="s">
        <v>112</v>
      </c>
      <c r="J5" s="17" t="s">
        <v>173</v>
      </c>
      <c r="K5" s="17" t="s">
        <v>113</v>
      </c>
      <c r="L5" s="17" t="s">
        <v>33</v>
      </c>
      <c r="M5" s="17" t="s">
        <v>34</v>
      </c>
      <c r="N5" s="17" t="s">
        <v>35</v>
      </c>
      <c r="O5" s="17" t="s">
        <v>174</v>
      </c>
      <c r="P5" s="17" t="s">
        <v>36</v>
      </c>
      <c r="Q5" s="17" t="s">
        <v>37</v>
      </c>
      <c r="R5" s="17" t="s">
        <v>38</v>
      </c>
      <c r="S5" s="17" t="s">
        <v>39</v>
      </c>
      <c r="T5" s="17" t="s">
        <v>40</v>
      </c>
      <c r="U5" s="17" t="s">
        <v>41</v>
      </c>
      <c r="V5" s="245"/>
      <c r="W5" s="245"/>
    </row>
    <row r="6" spans="1:25" x14ac:dyDescent="0.25">
      <c r="A6" s="37" t="s">
        <v>75</v>
      </c>
      <c r="B6" s="240"/>
      <c r="C6" s="241"/>
      <c r="D6" s="241"/>
      <c r="E6" s="241"/>
      <c r="F6" s="241"/>
      <c r="G6" s="241"/>
      <c r="H6" s="238"/>
      <c r="I6" s="246"/>
      <c r="J6" s="247"/>
      <c r="K6" s="247"/>
      <c r="L6" s="247"/>
      <c r="M6" s="247"/>
      <c r="N6" s="247"/>
      <c r="O6" s="247"/>
      <c r="P6" s="247"/>
      <c r="Q6" s="247"/>
      <c r="R6" s="247"/>
      <c r="S6" s="247"/>
      <c r="T6" s="247"/>
      <c r="U6" s="247"/>
      <c r="V6" s="247"/>
      <c r="W6" s="240"/>
    </row>
    <row r="7" spans="1:25" ht="45" x14ac:dyDescent="0.25">
      <c r="A7" s="19" t="s">
        <v>46</v>
      </c>
      <c r="B7" s="127"/>
      <c r="C7" s="127"/>
      <c r="D7" s="127" t="s">
        <v>60</v>
      </c>
      <c r="E7" s="127" t="s">
        <v>60</v>
      </c>
      <c r="F7" s="127"/>
      <c r="G7" s="127" t="s">
        <v>60</v>
      </c>
      <c r="H7" s="238"/>
      <c r="I7" s="127" t="s">
        <v>60</v>
      </c>
      <c r="J7" s="127" t="s">
        <v>60</v>
      </c>
      <c r="K7" s="127" t="s">
        <v>60</v>
      </c>
      <c r="L7" s="127"/>
      <c r="M7" s="127"/>
      <c r="N7" s="127"/>
      <c r="O7" s="127"/>
      <c r="P7" s="127"/>
      <c r="Q7" s="127"/>
      <c r="R7" s="127"/>
      <c r="S7" s="127"/>
      <c r="T7" s="127"/>
      <c r="U7" s="127"/>
      <c r="V7" s="20"/>
      <c r="W7" s="20"/>
    </row>
    <row r="8" spans="1:25" ht="45" x14ac:dyDescent="0.25">
      <c r="A8" s="19" t="s">
        <v>47</v>
      </c>
      <c r="B8" s="127"/>
      <c r="C8" s="127"/>
      <c r="D8" s="127" t="s">
        <v>60</v>
      </c>
      <c r="E8" s="127" t="s">
        <v>60</v>
      </c>
      <c r="F8" s="127"/>
      <c r="G8" s="127"/>
      <c r="H8" s="238"/>
      <c r="I8" s="127" t="s">
        <v>60</v>
      </c>
      <c r="J8" s="127" t="s">
        <v>60</v>
      </c>
      <c r="K8" s="127" t="s">
        <v>60</v>
      </c>
      <c r="L8" s="127"/>
      <c r="M8" s="127"/>
      <c r="N8" s="127"/>
      <c r="O8" s="127"/>
      <c r="P8" s="127"/>
      <c r="Q8" s="127"/>
      <c r="R8" s="127"/>
      <c r="S8" s="127"/>
      <c r="T8" s="127"/>
      <c r="U8" s="127"/>
      <c r="V8" s="20"/>
      <c r="W8" s="20"/>
    </row>
    <row r="9" spans="1:25" ht="30" x14ac:dyDescent="0.25">
      <c r="A9" s="19" t="s">
        <v>48</v>
      </c>
      <c r="B9" s="127"/>
      <c r="C9" s="127"/>
      <c r="D9" s="127" t="s">
        <v>60</v>
      </c>
      <c r="E9" s="127" t="s">
        <v>60</v>
      </c>
      <c r="F9" s="127"/>
      <c r="G9" s="127"/>
      <c r="H9" s="238"/>
      <c r="I9" s="127" t="s">
        <v>60</v>
      </c>
      <c r="J9" s="127" t="s">
        <v>60</v>
      </c>
      <c r="K9" s="127" t="s">
        <v>60</v>
      </c>
      <c r="L9" s="127"/>
      <c r="M9" s="127"/>
      <c r="N9" s="127"/>
      <c r="O9" s="127"/>
      <c r="P9" s="127"/>
      <c r="Q9" s="127"/>
      <c r="R9" s="127"/>
      <c r="S9" s="127"/>
      <c r="T9" s="127"/>
      <c r="U9" s="127"/>
      <c r="V9" s="20"/>
      <c r="W9" s="20"/>
    </row>
    <row r="10" spans="1:25" ht="60" x14ac:dyDescent="0.25">
      <c r="A10" s="19" t="s">
        <v>49</v>
      </c>
      <c r="B10" s="127" t="s">
        <v>60</v>
      </c>
      <c r="C10" s="127"/>
      <c r="D10" s="127"/>
      <c r="E10" s="127" t="s">
        <v>60</v>
      </c>
      <c r="F10" s="127"/>
      <c r="G10" s="127"/>
      <c r="H10" s="238"/>
      <c r="I10" s="127"/>
      <c r="J10" s="127"/>
      <c r="K10" s="127" t="s">
        <v>60</v>
      </c>
      <c r="L10" s="127"/>
      <c r="M10" s="127"/>
      <c r="N10" s="127"/>
      <c r="O10" s="127"/>
      <c r="P10" s="127"/>
      <c r="Q10" s="127"/>
      <c r="R10" s="127"/>
      <c r="S10" s="127"/>
      <c r="T10" s="127"/>
      <c r="U10" s="127" t="s">
        <v>60</v>
      </c>
      <c r="V10" s="20"/>
      <c r="W10" s="20"/>
    </row>
    <row r="11" spans="1:25" x14ac:dyDescent="0.25">
      <c r="A11" s="21" t="s">
        <v>50</v>
      </c>
      <c r="B11" s="127"/>
      <c r="C11" s="127"/>
      <c r="D11" s="127" t="s">
        <v>60</v>
      </c>
      <c r="E11" s="127" t="s">
        <v>60</v>
      </c>
      <c r="F11" s="127"/>
      <c r="G11" s="127"/>
      <c r="H11" s="238"/>
      <c r="I11" s="127"/>
      <c r="J11" s="127"/>
      <c r="K11" s="127" t="s">
        <v>60</v>
      </c>
      <c r="L11" s="127"/>
      <c r="M11" s="127"/>
      <c r="N11" s="127"/>
      <c r="O11" s="127" t="s">
        <v>60</v>
      </c>
      <c r="P11" s="127"/>
      <c r="Q11" s="127"/>
      <c r="R11" s="127"/>
      <c r="S11" s="127"/>
      <c r="T11" s="127"/>
      <c r="U11" s="127"/>
      <c r="V11" s="20"/>
      <c r="W11" s="20"/>
    </row>
    <row r="12" spans="1:25" ht="60" x14ac:dyDescent="0.25">
      <c r="A12" s="19" t="s">
        <v>51</v>
      </c>
      <c r="B12" s="127" t="s">
        <v>60</v>
      </c>
      <c r="C12" s="127" t="s">
        <v>60</v>
      </c>
      <c r="D12" s="127" t="s">
        <v>60</v>
      </c>
      <c r="E12" s="127" t="s">
        <v>60</v>
      </c>
      <c r="F12" s="127"/>
      <c r="G12" s="127"/>
      <c r="H12" s="238"/>
      <c r="I12" s="127"/>
      <c r="J12" s="127"/>
      <c r="K12" s="127" t="s">
        <v>60</v>
      </c>
      <c r="L12" s="127" t="s">
        <v>60</v>
      </c>
      <c r="M12" s="127"/>
      <c r="N12" s="127"/>
      <c r="O12" s="127" t="s">
        <v>60</v>
      </c>
      <c r="P12" s="127"/>
      <c r="Q12" s="127"/>
      <c r="R12" s="127"/>
      <c r="S12" s="127"/>
      <c r="T12" s="127"/>
      <c r="U12" s="127"/>
      <c r="V12" s="20"/>
      <c r="W12" s="20"/>
    </row>
    <row r="13" spans="1:25" ht="30" x14ac:dyDescent="0.25">
      <c r="A13" s="19" t="s">
        <v>52</v>
      </c>
      <c r="B13" s="127" t="s">
        <v>60</v>
      </c>
      <c r="C13" s="127"/>
      <c r="D13" s="127" t="s">
        <v>60</v>
      </c>
      <c r="E13" s="127" t="s">
        <v>60</v>
      </c>
      <c r="F13" s="127"/>
      <c r="G13" s="127"/>
      <c r="H13" s="238"/>
      <c r="I13" s="127"/>
      <c r="J13" s="127"/>
      <c r="K13" s="127" t="s">
        <v>60</v>
      </c>
      <c r="L13" s="127" t="s">
        <v>60</v>
      </c>
      <c r="M13" s="127"/>
      <c r="N13" s="127"/>
      <c r="O13" s="127" t="s">
        <v>60</v>
      </c>
      <c r="P13" s="127"/>
      <c r="Q13" s="127"/>
      <c r="R13" s="127"/>
      <c r="S13" s="127"/>
      <c r="T13" s="127"/>
      <c r="U13" s="127"/>
      <c r="V13" s="20"/>
      <c r="W13" s="20"/>
    </row>
    <row r="14" spans="1:25" ht="60" x14ac:dyDescent="0.25">
      <c r="A14" s="19" t="s">
        <v>156</v>
      </c>
      <c r="B14" s="127" t="s">
        <v>60</v>
      </c>
      <c r="C14" s="127" t="s">
        <v>60</v>
      </c>
      <c r="D14" s="127" t="s">
        <v>60</v>
      </c>
      <c r="E14" s="127" t="s">
        <v>60</v>
      </c>
      <c r="F14" s="127"/>
      <c r="G14" s="127"/>
      <c r="H14" s="238"/>
      <c r="I14" s="127"/>
      <c r="J14" s="127"/>
      <c r="K14" s="127" t="s">
        <v>60</v>
      </c>
      <c r="L14" s="127"/>
      <c r="M14" s="127"/>
      <c r="N14" s="127"/>
      <c r="O14" s="127" t="s">
        <v>60</v>
      </c>
      <c r="P14" s="127"/>
      <c r="Q14" s="127"/>
      <c r="R14" s="127"/>
      <c r="S14" s="127"/>
      <c r="T14" s="127"/>
      <c r="U14" s="127"/>
      <c r="V14" s="20"/>
      <c r="W14" s="20"/>
    </row>
    <row r="15" spans="1:25" ht="60" x14ac:dyDescent="0.25">
      <c r="A15" s="19" t="s">
        <v>53</v>
      </c>
      <c r="B15" s="127" t="s">
        <v>60</v>
      </c>
      <c r="C15" s="127" t="s">
        <v>60</v>
      </c>
      <c r="D15" s="127" t="s">
        <v>60</v>
      </c>
      <c r="E15" s="127" t="s">
        <v>60</v>
      </c>
      <c r="F15" s="127"/>
      <c r="G15" s="127"/>
      <c r="H15" s="238"/>
      <c r="I15" s="127"/>
      <c r="J15" s="127"/>
      <c r="K15" s="127" t="s">
        <v>60</v>
      </c>
      <c r="L15" s="127"/>
      <c r="M15" s="127"/>
      <c r="N15" s="127"/>
      <c r="O15" s="127" t="s">
        <v>60</v>
      </c>
      <c r="P15" s="127"/>
      <c r="Q15" s="127"/>
      <c r="R15" s="127"/>
      <c r="S15" s="127"/>
      <c r="T15" s="127"/>
      <c r="U15" s="127"/>
      <c r="V15" s="20"/>
      <c r="W15" s="20"/>
    </row>
    <row r="16" spans="1:25" ht="105" x14ac:dyDescent="0.25">
      <c r="A16" s="19" t="s">
        <v>154</v>
      </c>
      <c r="B16" s="127" t="s">
        <v>60</v>
      </c>
      <c r="C16" s="127" t="s">
        <v>60</v>
      </c>
      <c r="D16" s="127" t="s">
        <v>60</v>
      </c>
      <c r="E16" s="127" t="s">
        <v>60</v>
      </c>
      <c r="F16" s="127"/>
      <c r="G16" s="127"/>
      <c r="H16" s="238"/>
      <c r="I16" s="127"/>
      <c r="J16" s="127"/>
      <c r="K16" s="127" t="s">
        <v>60</v>
      </c>
      <c r="L16" s="127" t="s">
        <v>60</v>
      </c>
      <c r="M16" s="127"/>
      <c r="N16" s="127"/>
      <c r="O16" s="127" t="s">
        <v>60</v>
      </c>
      <c r="P16" s="127"/>
      <c r="Q16" s="127"/>
      <c r="R16" s="127"/>
      <c r="S16" s="127"/>
      <c r="T16" s="127"/>
      <c r="U16" s="127"/>
      <c r="V16" s="20"/>
      <c r="W16" s="20"/>
    </row>
    <row r="17" spans="1:23" ht="90" x14ac:dyDescent="0.25">
      <c r="A17" s="19" t="s">
        <v>155</v>
      </c>
      <c r="B17" s="127"/>
      <c r="C17" s="127"/>
      <c r="D17" s="127" t="s">
        <v>60</v>
      </c>
      <c r="E17" s="127" t="s">
        <v>60</v>
      </c>
      <c r="F17" s="127"/>
      <c r="G17" s="127"/>
      <c r="H17" s="238"/>
      <c r="I17" s="127"/>
      <c r="J17" s="127"/>
      <c r="K17" s="127" t="s">
        <v>60</v>
      </c>
      <c r="L17" s="127" t="s">
        <v>60</v>
      </c>
      <c r="M17" s="127"/>
      <c r="N17" s="127"/>
      <c r="O17" s="127" t="s">
        <v>60</v>
      </c>
      <c r="P17" s="127"/>
      <c r="Q17" s="127"/>
      <c r="R17" s="127"/>
      <c r="S17" s="127"/>
      <c r="T17" s="127"/>
      <c r="U17" s="127"/>
      <c r="V17" s="20"/>
      <c r="W17" s="20"/>
    </row>
    <row r="18" spans="1:23" ht="75" x14ac:dyDescent="0.25">
      <c r="A18" s="24" t="s">
        <v>159</v>
      </c>
      <c r="B18" s="127" t="s">
        <v>60</v>
      </c>
      <c r="C18" s="127"/>
      <c r="D18" s="127" t="s">
        <v>60</v>
      </c>
      <c r="E18" s="127" t="s">
        <v>60</v>
      </c>
      <c r="F18" s="127"/>
      <c r="G18" s="127"/>
      <c r="H18" s="238"/>
      <c r="I18" s="127"/>
      <c r="J18" s="127"/>
      <c r="K18" s="127" t="s">
        <v>60</v>
      </c>
      <c r="L18" s="127"/>
      <c r="M18" s="127"/>
      <c r="N18" s="127"/>
      <c r="O18" s="127" t="s">
        <v>60</v>
      </c>
      <c r="P18" s="127"/>
      <c r="Q18" s="127"/>
      <c r="R18" s="127"/>
      <c r="S18" s="127"/>
      <c r="T18" s="127"/>
      <c r="U18" s="127"/>
      <c r="V18" s="20"/>
      <c r="W18" s="20"/>
    </row>
    <row r="19" spans="1:23" ht="30" x14ac:dyDescent="0.25">
      <c r="A19" s="24" t="s">
        <v>54</v>
      </c>
      <c r="B19" s="127"/>
      <c r="C19" s="127" t="s">
        <v>60</v>
      </c>
      <c r="D19" s="127"/>
      <c r="E19" s="127"/>
      <c r="F19" s="127"/>
      <c r="G19" s="127"/>
      <c r="H19" s="238"/>
      <c r="I19" s="127"/>
      <c r="J19" s="127"/>
      <c r="K19" s="127" t="s">
        <v>60</v>
      </c>
      <c r="L19" s="127"/>
      <c r="M19" s="127"/>
      <c r="N19" s="127"/>
      <c r="O19" s="127" t="s">
        <v>60</v>
      </c>
      <c r="P19" s="127"/>
      <c r="Q19" s="127"/>
      <c r="R19" s="127"/>
      <c r="S19" s="127"/>
      <c r="T19" s="127"/>
      <c r="U19" s="127"/>
      <c r="V19" s="20"/>
      <c r="W19" s="20"/>
    </row>
    <row r="20" spans="1:23" ht="45" x14ac:dyDescent="0.25">
      <c r="A20" s="24" t="s">
        <v>55</v>
      </c>
      <c r="B20" s="127"/>
      <c r="C20" s="127" t="s">
        <v>60</v>
      </c>
      <c r="D20" s="127" t="s">
        <v>60</v>
      </c>
      <c r="E20" s="127" t="s">
        <v>60</v>
      </c>
      <c r="F20" s="127" t="s">
        <v>60</v>
      </c>
      <c r="G20" s="127"/>
      <c r="H20" s="238"/>
      <c r="I20" s="127"/>
      <c r="J20" s="127"/>
      <c r="K20" s="127" t="s">
        <v>60</v>
      </c>
      <c r="L20" s="127"/>
      <c r="M20" s="127"/>
      <c r="N20" s="127" t="s">
        <v>60</v>
      </c>
      <c r="O20" s="127" t="s">
        <v>60</v>
      </c>
      <c r="P20" s="127"/>
      <c r="Q20" s="127"/>
      <c r="R20" s="127"/>
      <c r="S20" s="127"/>
      <c r="T20" s="127"/>
      <c r="U20" s="127"/>
      <c r="V20" s="20"/>
      <c r="W20" s="20"/>
    </row>
    <row r="21" spans="1:23" ht="30" x14ac:dyDescent="0.25">
      <c r="A21" s="25" t="s">
        <v>158</v>
      </c>
      <c r="B21" s="127" t="s">
        <v>60</v>
      </c>
      <c r="C21" s="127"/>
      <c r="D21" s="127" t="s">
        <v>60</v>
      </c>
      <c r="E21" s="127" t="s">
        <v>60</v>
      </c>
      <c r="F21" s="127"/>
      <c r="G21" s="127"/>
      <c r="H21" s="238"/>
      <c r="I21" s="127"/>
      <c r="J21" s="127" t="s">
        <v>60</v>
      </c>
      <c r="K21" s="127" t="s">
        <v>60</v>
      </c>
      <c r="L21" s="127"/>
      <c r="M21" s="127"/>
      <c r="N21" s="127"/>
      <c r="O21" s="127"/>
      <c r="P21" s="127"/>
      <c r="Q21" s="127"/>
      <c r="R21" s="127"/>
      <c r="S21" s="127"/>
      <c r="T21" s="127"/>
      <c r="U21" s="127"/>
      <c r="V21" s="20"/>
      <c r="W21" s="20"/>
    </row>
    <row r="22" spans="1:23" ht="45" x14ac:dyDescent="0.25">
      <c r="A22" s="25" t="s">
        <v>157</v>
      </c>
      <c r="B22" s="127" t="s">
        <v>60</v>
      </c>
      <c r="C22" s="127"/>
      <c r="D22" s="127"/>
      <c r="E22" s="127"/>
      <c r="F22" s="127"/>
      <c r="G22" s="127"/>
      <c r="H22" s="238"/>
      <c r="I22" s="127"/>
      <c r="J22" s="127" t="s">
        <v>60</v>
      </c>
      <c r="K22" s="127" t="s">
        <v>60</v>
      </c>
      <c r="L22" s="127"/>
      <c r="M22" s="127"/>
      <c r="N22" s="127"/>
      <c r="O22" s="127"/>
      <c r="P22" s="127"/>
      <c r="Q22" s="127"/>
      <c r="R22" s="127"/>
      <c r="S22" s="127"/>
      <c r="T22" s="127"/>
      <c r="U22" s="127"/>
      <c r="V22" s="20"/>
      <c r="W22" s="20"/>
    </row>
    <row r="23" spans="1:23" ht="120" x14ac:dyDescent="0.25">
      <c r="A23" s="24" t="s">
        <v>56</v>
      </c>
      <c r="B23" s="127"/>
      <c r="C23" s="127"/>
      <c r="D23" s="127" t="s">
        <v>60</v>
      </c>
      <c r="E23" s="127" t="s">
        <v>60</v>
      </c>
      <c r="F23" s="127"/>
      <c r="G23" s="127"/>
      <c r="H23" s="238"/>
      <c r="I23" s="127"/>
      <c r="J23" s="127" t="s">
        <v>60</v>
      </c>
      <c r="K23" s="127" t="s">
        <v>60</v>
      </c>
      <c r="L23" s="127"/>
      <c r="M23" s="127"/>
      <c r="N23" s="127"/>
      <c r="O23" s="127"/>
      <c r="P23" s="127"/>
      <c r="Q23" s="127"/>
      <c r="R23" s="127"/>
      <c r="S23" s="127"/>
      <c r="T23" s="127"/>
      <c r="U23" s="127"/>
      <c r="V23" s="20"/>
      <c r="W23" s="20"/>
    </row>
    <row r="24" spans="1:23" ht="75" x14ac:dyDescent="0.25">
      <c r="A24" s="24" t="s">
        <v>57</v>
      </c>
      <c r="B24" s="127" t="s">
        <v>60</v>
      </c>
      <c r="C24" s="127" t="s">
        <v>60</v>
      </c>
      <c r="D24" s="127" t="s">
        <v>60</v>
      </c>
      <c r="E24" s="127" t="s">
        <v>60</v>
      </c>
      <c r="F24" s="127"/>
      <c r="G24" s="127" t="s">
        <v>60</v>
      </c>
      <c r="H24" s="238"/>
      <c r="I24" s="127"/>
      <c r="J24" s="127"/>
      <c r="K24" s="127" t="s">
        <v>60</v>
      </c>
      <c r="L24" s="127"/>
      <c r="M24" s="127"/>
      <c r="N24" s="127"/>
      <c r="O24" s="127"/>
      <c r="P24" s="127"/>
      <c r="Q24" s="127"/>
      <c r="R24" s="127"/>
      <c r="S24" s="127"/>
      <c r="T24" s="127"/>
      <c r="U24" s="127"/>
      <c r="V24" s="20"/>
      <c r="W24" s="20"/>
    </row>
    <row r="25" spans="1:23" ht="30" x14ac:dyDescent="0.25">
      <c r="A25" s="24" t="s">
        <v>58</v>
      </c>
      <c r="B25" s="127" t="s">
        <v>60</v>
      </c>
      <c r="C25" s="127"/>
      <c r="D25" s="127" t="s">
        <v>60</v>
      </c>
      <c r="E25" s="127" t="s">
        <v>60</v>
      </c>
      <c r="F25" s="127"/>
      <c r="G25" s="127"/>
      <c r="H25" s="248"/>
      <c r="I25" s="127"/>
      <c r="J25" s="127" t="s">
        <v>60</v>
      </c>
      <c r="K25" s="127" t="s">
        <v>60</v>
      </c>
      <c r="L25" s="127"/>
      <c r="M25" s="127"/>
      <c r="N25" s="127"/>
      <c r="O25" s="127" t="s">
        <v>60</v>
      </c>
      <c r="P25" s="127"/>
      <c r="Q25" s="127"/>
      <c r="R25" s="127"/>
      <c r="S25" s="127"/>
      <c r="T25" s="127"/>
      <c r="U25" s="127"/>
      <c r="V25" s="20"/>
      <c r="W25" s="20"/>
    </row>
    <row r="26" spans="1:23" ht="45" x14ac:dyDescent="0.25">
      <c r="A26" s="24" t="s">
        <v>148</v>
      </c>
      <c r="B26" s="127"/>
      <c r="C26" s="127"/>
      <c r="D26" s="127" t="s">
        <v>60</v>
      </c>
      <c r="E26" s="127" t="s">
        <v>60</v>
      </c>
      <c r="F26" s="127"/>
      <c r="G26" s="127" t="s">
        <v>60</v>
      </c>
      <c r="H26" s="249"/>
      <c r="I26" s="127"/>
      <c r="J26" s="127" t="s">
        <v>60</v>
      </c>
      <c r="K26" s="127" t="s">
        <v>60</v>
      </c>
      <c r="L26" s="127"/>
      <c r="M26" s="127"/>
      <c r="N26" s="127"/>
      <c r="O26" s="127"/>
      <c r="P26" s="127"/>
      <c r="Q26" s="127"/>
      <c r="R26" s="127"/>
      <c r="S26" s="127"/>
      <c r="T26" s="127"/>
      <c r="U26" s="127"/>
      <c r="V26" s="20"/>
      <c r="W26" s="20"/>
    </row>
    <row r="27" spans="1:23" x14ac:dyDescent="0.25">
      <c r="A27" s="20" t="s">
        <v>59</v>
      </c>
      <c r="B27" s="127" t="s">
        <v>60</v>
      </c>
      <c r="C27" s="127"/>
      <c r="D27" s="127"/>
      <c r="E27" s="127" t="s">
        <v>60</v>
      </c>
      <c r="F27" s="127"/>
      <c r="G27" s="127"/>
      <c r="H27" s="249"/>
      <c r="I27" s="127"/>
      <c r="J27" s="127"/>
      <c r="K27" s="127" t="s">
        <v>60</v>
      </c>
      <c r="L27" s="127"/>
      <c r="M27" s="127"/>
      <c r="N27" s="127"/>
      <c r="O27" s="127"/>
      <c r="P27" s="127"/>
      <c r="Q27" s="127"/>
      <c r="R27" s="127"/>
      <c r="S27" s="127" t="s">
        <v>60</v>
      </c>
      <c r="T27" s="127"/>
      <c r="U27" s="127"/>
      <c r="V27" s="20"/>
      <c r="W27" s="20"/>
    </row>
    <row r="28" spans="1:23" ht="30" x14ac:dyDescent="0.25">
      <c r="A28" s="24" t="s">
        <v>61</v>
      </c>
      <c r="B28" s="127" t="s">
        <v>60</v>
      </c>
      <c r="C28" s="127" t="s">
        <v>60</v>
      </c>
      <c r="D28" s="127"/>
      <c r="E28" s="127"/>
      <c r="F28" s="127"/>
      <c r="G28" s="127"/>
      <c r="H28" s="249"/>
      <c r="I28" s="127"/>
      <c r="J28" s="127"/>
      <c r="K28" s="127"/>
      <c r="L28" s="127"/>
      <c r="M28" s="127"/>
      <c r="N28" s="127"/>
      <c r="O28" s="127"/>
      <c r="P28" s="127"/>
      <c r="Q28" s="127"/>
      <c r="R28" s="127"/>
      <c r="S28" s="127" t="s">
        <v>60</v>
      </c>
      <c r="T28" s="127"/>
      <c r="U28" s="127"/>
      <c r="V28" s="20"/>
      <c r="W28" s="20"/>
    </row>
    <row r="29" spans="1:23" ht="30" x14ac:dyDescent="0.25">
      <c r="A29" s="24" t="s">
        <v>62</v>
      </c>
      <c r="B29" s="127" t="s">
        <v>60</v>
      </c>
      <c r="C29" s="127" t="s">
        <v>60</v>
      </c>
      <c r="D29" s="127"/>
      <c r="E29" s="127" t="s">
        <v>60</v>
      </c>
      <c r="F29" s="127"/>
      <c r="G29" s="127"/>
      <c r="H29" s="249"/>
      <c r="I29" s="127"/>
      <c r="J29" s="127"/>
      <c r="K29" s="127" t="s">
        <v>60</v>
      </c>
      <c r="L29" s="127"/>
      <c r="M29" s="127"/>
      <c r="N29" s="127"/>
      <c r="O29" s="127"/>
      <c r="P29" s="127"/>
      <c r="Q29" s="127"/>
      <c r="R29" s="127"/>
      <c r="S29" s="127" t="s">
        <v>60</v>
      </c>
      <c r="T29" s="127"/>
      <c r="U29" s="127"/>
      <c r="V29" s="20"/>
      <c r="W29" s="20"/>
    </row>
    <row r="30" spans="1:23" ht="75" x14ac:dyDescent="0.25">
      <c r="A30" s="24" t="s">
        <v>161</v>
      </c>
      <c r="B30" s="127"/>
      <c r="C30" s="127"/>
      <c r="D30" s="127" t="s">
        <v>60</v>
      </c>
      <c r="E30" s="127" t="s">
        <v>60</v>
      </c>
      <c r="F30" s="127"/>
      <c r="G30" s="127"/>
      <c r="H30" s="249"/>
      <c r="I30" s="127"/>
      <c r="J30" s="127"/>
      <c r="K30" s="127" t="s">
        <v>60</v>
      </c>
      <c r="L30" s="127"/>
      <c r="M30" s="127"/>
      <c r="N30" s="127"/>
      <c r="O30" s="127"/>
      <c r="P30" s="127"/>
      <c r="Q30" s="127" t="s">
        <v>60</v>
      </c>
      <c r="R30" s="127"/>
      <c r="S30" s="127"/>
      <c r="T30" s="127" t="s">
        <v>60</v>
      </c>
      <c r="U30" s="127"/>
      <c r="V30" s="20"/>
      <c r="W30" s="20"/>
    </row>
    <row r="31" spans="1:23" ht="105" x14ac:dyDescent="0.25">
      <c r="A31" s="24" t="s">
        <v>63</v>
      </c>
      <c r="B31" s="127" t="s">
        <v>60</v>
      </c>
      <c r="C31" s="127"/>
      <c r="D31" s="127" t="s">
        <v>60</v>
      </c>
      <c r="E31" s="127" t="s">
        <v>60</v>
      </c>
      <c r="F31" s="127" t="s">
        <v>60</v>
      </c>
      <c r="G31" s="127"/>
      <c r="H31" s="249"/>
      <c r="I31" s="127"/>
      <c r="J31" s="127"/>
      <c r="K31" s="127" t="s">
        <v>60</v>
      </c>
      <c r="L31" s="127"/>
      <c r="M31" s="127"/>
      <c r="N31" s="127"/>
      <c r="O31" s="127"/>
      <c r="P31" s="127" t="s">
        <v>60</v>
      </c>
      <c r="Q31" s="127" t="s">
        <v>60</v>
      </c>
      <c r="R31" s="127"/>
      <c r="S31" s="127"/>
      <c r="T31" s="127"/>
      <c r="U31" s="127"/>
      <c r="V31" s="20"/>
      <c r="W31" s="20"/>
    </row>
    <row r="32" spans="1:23" ht="30" x14ac:dyDescent="0.25">
      <c r="A32" s="24" t="s">
        <v>64</v>
      </c>
      <c r="B32" s="127"/>
      <c r="C32" s="127" t="s">
        <v>60</v>
      </c>
      <c r="D32" s="127"/>
      <c r="E32" s="127" t="s">
        <v>60</v>
      </c>
      <c r="F32" s="127" t="s">
        <v>60</v>
      </c>
      <c r="G32" s="127"/>
      <c r="H32" s="249"/>
      <c r="I32" s="127"/>
      <c r="J32" s="127"/>
      <c r="K32" s="127"/>
      <c r="L32" s="127"/>
      <c r="M32" s="127"/>
      <c r="N32" s="127"/>
      <c r="O32" s="127"/>
      <c r="P32" s="127" t="s">
        <v>60</v>
      </c>
      <c r="Q32" s="127"/>
      <c r="R32" s="127"/>
      <c r="S32" s="127"/>
      <c r="T32" s="127"/>
      <c r="U32" s="127"/>
      <c r="V32" s="20"/>
      <c r="W32" s="20"/>
    </row>
    <row r="33" spans="1:23" ht="90" x14ac:dyDescent="0.25">
      <c r="A33" s="24" t="s">
        <v>65</v>
      </c>
      <c r="B33" s="127" t="s">
        <v>60</v>
      </c>
      <c r="C33" s="127"/>
      <c r="D33" s="127"/>
      <c r="E33" s="127"/>
      <c r="F33" s="127"/>
      <c r="G33" s="127"/>
      <c r="H33" s="250"/>
      <c r="I33" s="127"/>
      <c r="J33" s="127"/>
      <c r="K33" s="127" t="s">
        <v>60</v>
      </c>
      <c r="L33" s="127" t="s">
        <v>60</v>
      </c>
      <c r="M33" s="127"/>
      <c r="N33" s="127"/>
      <c r="O33" s="127"/>
      <c r="P33" s="127"/>
      <c r="Q33" s="127" t="s">
        <v>60</v>
      </c>
      <c r="R33" s="127"/>
      <c r="S33" s="127"/>
      <c r="T33" s="127"/>
      <c r="U33" s="127"/>
      <c r="V33" s="20"/>
      <c r="W33" s="20"/>
    </row>
    <row r="34" spans="1:23" x14ac:dyDescent="0.25">
      <c r="A34" s="38" t="s">
        <v>76</v>
      </c>
      <c r="B34" s="229"/>
      <c r="C34" s="229"/>
      <c r="D34" s="229"/>
      <c r="E34" s="229"/>
      <c r="F34" s="229"/>
      <c r="G34" s="230"/>
      <c r="H34" s="234"/>
      <c r="I34" s="231"/>
      <c r="J34" s="229"/>
      <c r="K34" s="229"/>
      <c r="L34" s="229"/>
      <c r="M34" s="229"/>
      <c r="N34" s="229"/>
      <c r="O34" s="229"/>
      <c r="P34" s="229"/>
      <c r="Q34" s="229"/>
      <c r="R34" s="229"/>
      <c r="S34" s="229"/>
      <c r="T34" s="229"/>
      <c r="U34" s="229"/>
      <c r="V34" s="229"/>
      <c r="W34" s="230"/>
    </row>
    <row r="35" spans="1:23" ht="180" x14ac:dyDescent="0.25">
      <c r="A35" s="19" t="s">
        <v>66</v>
      </c>
      <c r="B35" s="127" t="s">
        <v>60</v>
      </c>
      <c r="C35" s="127"/>
      <c r="D35" s="127" t="s">
        <v>60</v>
      </c>
      <c r="E35" s="127" t="s">
        <v>60</v>
      </c>
      <c r="F35" s="127"/>
      <c r="G35" s="127"/>
      <c r="H35" s="235"/>
      <c r="I35" s="127" t="s">
        <v>60</v>
      </c>
      <c r="J35" s="127" t="s">
        <v>60</v>
      </c>
      <c r="K35" s="127" t="s">
        <v>60</v>
      </c>
      <c r="L35" s="127"/>
      <c r="M35" s="127"/>
      <c r="N35" s="127"/>
      <c r="O35" s="127" t="s">
        <v>60</v>
      </c>
      <c r="P35" s="127"/>
      <c r="Q35" s="127"/>
      <c r="R35" s="127"/>
      <c r="S35" s="127"/>
      <c r="T35" s="127"/>
      <c r="U35" s="127"/>
      <c r="V35" s="20"/>
      <c r="W35" s="20"/>
    </row>
    <row r="36" spans="1:23" ht="30" x14ac:dyDescent="0.25">
      <c r="A36" s="24" t="s">
        <v>67</v>
      </c>
      <c r="B36" s="127" t="s">
        <v>60</v>
      </c>
      <c r="C36" s="127"/>
      <c r="D36" s="127" t="s">
        <v>60</v>
      </c>
      <c r="E36" s="127" t="s">
        <v>60</v>
      </c>
      <c r="F36" s="127"/>
      <c r="G36" s="127"/>
      <c r="H36" s="235"/>
      <c r="I36" s="127" t="s">
        <v>60</v>
      </c>
      <c r="J36" s="127"/>
      <c r="K36" s="127" t="s">
        <v>60</v>
      </c>
      <c r="L36" s="127"/>
      <c r="M36" s="127"/>
      <c r="N36" s="127"/>
      <c r="O36" s="127"/>
      <c r="P36" s="127"/>
      <c r="Q36" s="127"/>
      <c r="R36" s="127"/>
      <c r="S36" s="127"/>
      <c r="T36" s="127"/>
      <c r="U36" s="127"/>
      <c r="V36" s="20"/>
      <c r="W36" s="20"/>
    </row>
    <row r="37" spans="1:23" ht="30" x14ac:dyDescent="0.25">
      <c r="A37" s="24" t="s">
        <v>68</v>
      </c>
      <c r="B37" s="127" t="s">
        <v>60</v>
      </c>
      <c r="C37" s="127"/>
      <c r="D37" s="127" t="s">
        <v>60</v>
      </c>
      <c r="E37" s="127" t="s">
        <v>60</v>
      </c>
      <c r="F37" s="127"/>
      <c r="G37" s="127"/>
      <c r="H37" s="235"/>
      <c r="I37" s="127" t="s">
        <v>60</v>
      </c>
      <c r="J37" s="127"/>
      <c r="K37" s="127" t="s">
        <v>60</v>
      </c>
      <c r="L37" s="127" t="s">
        <v>60</v>
      </c>
      <c r="M37" s="127"/>
      <c r="N37" s="127"/>
      <c r="O37" s="127"/>
      <c r="P37" s="127"/>
      <c r="Q37" s="127"/>
      <c r="R37" s="127"/>
      <c r="S37" s="127"/>
      <c r="T37" s="127"/>
      <c r="U37" s="127"/>
      <c r="V37" s="20"/>
      <c r="W37" s="20"/>
    </row>
    <row r="38" spans="1:23" ht="75" x14ac:dyDescent="0.25">
      <c r="A38" s="24" t="s">
        <v>69</v>
      </c>
      <c r="B38" s="127"/>
      <c r="C38" s="127"/>
      <c r="D38" s="127" t="s">
        <v>60</v>
      </c>
      <c r="E38" s="127" t="s">
        <v>60</v>
      </c>
      <c r="F38" s="127"/>
      <c r="G38" s="127"/>
      <c r="H38" s="235"/>
      <c r="I38" s="127" t="s">
        <v>60</v>
      </c>
      <c r="J38" s="127"/>
      <c r="K38" s="127" t="s">
        <v>60</v>
      </c>
      <c r="L38" s="127" t="s">
        <v>60</v>
      </c>
      <c r="M38" s="127" t="s">
        <v>60</v>
      </c>
      <c r="N38" s="127"/>
      <c r="O38" s="127"/>
      <c r="P38" s="127"/>
      <c r="Q38" s="127"/>
      <c r="R38" s="127"/>
      <c r="S38" s="127"/>
      <c r="T38" s="127"/>
      <c r="U38" s="127"/>
      <c r="V38" s="20"/>
      <c r="W38" s="20"/>
    </row>
    <row r="39" spans="1:23" ht="75" x14ac:dyDescent="0.25">
      <c r="A39" s="24" t="s">
        <v>70</v>
      </c>
      <c r="B39" s="127" t="s">
        <v>60</v>
      </c>
      <c r="C39" s="127" t="s">
        <v>60</v>
      </c>
      <c r="D39" s="127"/>
      <c r="E39" s="127"/>
      <c r="F39" s="127" t="s">
        <v>60</v>
      </c>
      <c r="G39" s="127"/>
      <c r="H39" s="235"/>
      <c r="I39" s="127"/>
      <c r="J39" s="127"/>
      <c r="K39" s="127" t="s">
        <v>60</v>
      </c>
      <c r="L39" s="127" t="s">
        <v>60</v>
      </c>
      <c r="M39" s="127"/>
      <c r="N39" s="127"/>
      <c r="O39" s="127"/>
      <c r="P39" s="127"/>
      <c r="Q39" s="127"/>
      <c r="R39" s="127" t="s">
        <v>60</v>
      </c>
      <c r="S39" s="127"/>
      <c r="T39" s="127"/>
      <c r="U39" s="127"/>
      <c r="V39" s="20"/>
      <c r="W39" s="20"/>
    </row>
    <row r="40" spans="1:23" ht="105" x14ac:dyDescent="0.25">
      <c r="A40" s="24" t="s">
        <v>71</v>
      </c>
      <c r="B40" s="127" t="s">
        <v>60</v>
      </c>
      <c r="C40" s="127" t="s">
        <v>60</v>
      </c>
      <c r="D40" s="127"/>
      <c r="E40" s="127" t="s">
        <v>60</v>
      </c>
      <c r="F40" s="127"/>
      <c r="G40" s="127"/>
      <c r="H40" s="235"/>
      <c r="I40" s="127"/>
      <c r="J40" s="127"/>
      <c r="K40" s="127" t="s">
        <v>60</v>
      </c>
      <c r="L40" s="127" t="s">
        <v>60</v>
      </c>
      <c r="M40" s="127"/>
      <c r="N40" s="127"/>
      <c r="O40" s="127"/>
      <c r="P40" s="127"/>
      <c r="Q40" s="127"/>
      <c r="R40" s="127" t="s">
        <v>60</v>
      </c>
      <c r="S40" s="127"/>
      <c r="T40" s="127"/>
      <c r="U40" s="127"/>
      <c r="V40" s="20"/>
      <c r="W40" s="20"/>
    </row>
    <row r="41" spans="1:23" ht="30" x14ac:dyDescent="0.25">
      <c r="A41" s="24" t="s">
        <v>72</v>
      </c>
      <c r="B41" s="127" t="s">
        <v>60</v>
      </c>
      <c r="C41" s="127" t="s">
        <v>60</v>
      </c>
      <c r="D41" s="127" t="s">
        <v>60</v>
      </c>
      <c r="E41" s="127" t="s">
        <v>60</v>
      </c>
      <c r="F41" s="127"/>
      <c r="G41" s="127"/>
      <c r="H41" s="236"/>
      <c r="I41" s="127"/>
      <c r="J41" s="127"/>
      <c r="K41" s="127" t="s">
        <v>60</v>
      </c>
      <c r="L41" s="127" t="s">
        <v>60</v>
      </c>
      <c r="M41" s="127"/>
      <c r="N41" s="127"/>
      <c r="O41" s="127"/>
      <c r="P41" s="127"/>
      <c r="Q41" s="127"/>
      <c r="R41" s="127" t="s">
        <v>60</v>
      </c>
      <c r="S41" s="127"/>
      <c r="T41" s="127"/>
      <c r="U41" s="127"/>
      <c r="V41" s="20"/>
      <c r="W41" s="20"/>
    </row>
    <row r="42" spans="1:23" ht="60" x14ac:dyDescent="0.25">
      <c r="A42" s="24" t="s">
        <v>73</v>
      </c>
      <c r="B42" s="127"/>
      <c r="C42" s="127"/>
      <c r="D42" s="127"/>
      <c r="E42" s="127" t="s">
        <v>60</v>
      </c>
      <c r="F42" s="127"/>
      <c r="G42" s="127"/>
      <c r="H42" s="234"/>
      <c r="I42" s="127"/>
      <c r="J42" s="127"/>
      <c r="K42" s="127" t="s">
        <v>60</v>
      </c>
      <c r="L42" s="127"/>
      <c r="M42" s="127"/>
      <c r="N42" s="127"/>
      <c r="O42" s="127"/>
      <c r="P42" s="127"/>
      <c r="Q42" s="127"/>
      <c r="R42" s="127" t="s">
        <v>60</v>
      </c>
      <c r="S42" s="127"/>
      <c r="T42" s="127"/>
      <c r="U42" s="127"/>
      <c r="V42" s="20"/>
      <c r="W42" s="20"/>
    </row>
    <row r="43" spans="1:23" x14ac:dyDescent="0.25">
      <c r="A43" s="37" t="s">
        <v>81</v>
      </c>
      <c r="B43" s="229"/>
      <c r="C43" s="229"/>
      <c r="D43" s="229"/>
      <c r="E43" s="229"/>
      <c r="F43" s="229"/>
      <c r="G43" s="230"/>
      <c r="H43" s="235"/>
      <c r="I43" s="231"/>
      <c r="J43" s="229"/>
      <c r="K43" s="229"/>
      <c r="L43" s="229"/>
      <c r="M43" s="229"/>
      <c r="N43" s="229"/>
      <c r="O43" s="229"/>
      <c r="P43" s="229"/>
      <c r="Q43" s="229"/>
      <c r="R43" s="229"/>
      <c r="S43" s="229"/>
      <c r="T43" s="229"/>
      <c r="U43" s="229"/>
      <c r="V43" s="229"/>
      <c r="W43" s="230"/>
    </row>
    <row r="44" spans="1:23" ht="30" x14ac:dyDescent="0.25">
      <c r="A44" s="24" t="s">
        <v>82</v>
      </c>
      <c r="B44" s="127" t="s">
        <v>60</v>
      </c>
      <c r="C44" s="127"/>
      <c r="D44" s="127"/>
      <c r="E44" s="127"/>
      <c r="F44" s="127"/>
      <c r="G44" s="127"/>
      <c r="H44" s="235"/>
      <c r="I44" s="127"/>
      <c r="J44" s="127"/>
      <c r="K44" s="127" t="s">
        <v>60</v>
      </c>
      <c r="L44" s="127" t="s">
        <v>60</v>
      </c>
      <c r="M44" s="127"/>
      <c r="N44" s="127"/>
      <c r="O44" s="127"/>
      <c r="P44" s="127"/>
      <c r="Q44" s="127"/>
      <c r="R44" s="127"/>
      <c r="S44" s="127"/>
      <c r="T44" s="127"/>
      <c r="U44" s="127"/>
      <c r="V44" s="20"/>
      <c r="W44" s="20"/>
    </row>
    <row r="45" spans="1:23" ht="60" x14ac:dyDescent="0.25">
      <c r="A45" s="29" t="s">
        <v>83</v>
      </c>
      <c r="B45" s="127" t="s">
        <v>60</v>
      </c>
      <c r="C45" s="127"/>
      <c r="D45" s="127" t="s">
        <v>60</v>
      </c>
      <c r="E45" s="127" t="s">
        <v>60</v>
      </c>
      <c r="F45" s="127"/>
      <c r="G45" s="127"/>
      <c r="H45" s="235"/>
      <c r="I45" s="127"/>
      <c r="J45" s="127"/>
      <c r="K45" s="127" t="s">
        <v>60</v>
      </c>
      <c r="L45" s="127" t="s">
        <v>60</v>
      </c>
      <c r="M45" s="127"/>
      <c r="N45" s="127"/>
      <c r="O45" s="127"/>
      <c r="P45" s="127"/>
      <c r="Q45" s="127"/>
      <c r="R45" s="127"/>
      <c r="S45" s="127"/>
      <c r="T45" s="127"/>
      <c r="U45" s="127"/>
      <c r="V45" s="20"/>
      <c r="W45" s="20"/>
    </row>
    <row r="46" spans="1:23" x14ac:dyDescent="0.25">
      <c r="A46" s="37" t="s">
        <v>84</v>
      </c>
      <c r="B46" s="229"/>
      <c r="C46" s="229"/>
      <c r="D46" s="229"/>
      <c r="E46" s="229"/>
      <c r="F46" s="229"/>
      <c r="G46" s="230"/>
      <c r="H46" s="235"/>
      <c r="I46" s="231"/>
      <c r="J46" s="229"/>
      <c r="K46" s="229"/>
      <c r="L46" s="229"/>
      <c r="M46" s="229"/>
      <c r="N46" s="229"/>
      <c r="O46" s="229"/>
      <c r="P46" s="229"/>
      <c r="Q46" s="229"/>
      <c r="R46" s="229"/>
      <c r="S46" s="229"/>
      <c r="T46" s="229"/>
      <c r="U46" s="229"/>
      <c r="V46" s="229"/>
      <c r="W46" s="230"/>
    </row>
    <row r="47" spans="1:23" ht="60" x14ac:dyDescent="0.25">
      <c r="A47" s="24" t="s">
        <v>85</v>
      </c>
      <c r="B47" s="127"/>
      <c r="C47" s="127"/>
      <c r="D47" s="127" t="s">
        <v>60</v>
      </c>
      <c r="E47" s="127" t="s">
        <v>60</v>
      </c>
      <c r="F47" s="127"/>
      <c r="G47" s="127"/>
      <c r="H47" s="235"/>
      <c r="I47" s="127" t="s">
        <v>60</v>
      </c>
      <c r="J47" s="127"/>
      <c r="K47" s="127" t="s">
        <v>60</v>
      </c>
      <c r="L47" s="127" t="s">
        <v>60</v>
      </c>
      <c r="M47" s="127" t="s">
        <v>60</v>
      </c>
      <c r="N47" s="127"/>
      <c r="O47" s="127"/>
      <c r="P47" s="127"/>
      <c r="Q47" s="127"/>
      <c r="R47" s="127"/>
      <c r="S47" s="127"/>
      <c r="T47" s="127"/>
      <c r="U47" s="127"/>
      <c r="V47" s="20"/>
      <c r="W47" s="20"/>
    </row>
    <row r="48" spans="1:23" ht="30" x14ac:dyDescent="0.25">
      <c r="A48" s="24" t="s">
        <v>86</v>
      </c>
      <c r="B48" s="127" t="s">
        <v>60</v>
      </c>
      <c r="C48" s="127"/>
      <c r="D48" s="127"/>
      <c r="E48" s="127"/>
      <c r="F48" s="127"/>
      <c r="G48" s="127"/>
      <c r="H48" s="235"/>
      <c r="I48" s="127"/>
      <c r="J48" s="127"/>
      <c r="K48" s="127" t="s">
        <v>60</v>
      </c>
      <c r="L48" s="127" t="s">
        <v>60</v>
      </c>
      <c r="M48" s="127"/>
      <c r="N48" s="127"/>
      <c r="O48" s="127" t="s">
        <v>60</v>
      </c>
      <c r="P48" s="127"/>
      <c r="Q48" s="127"/>
      <c r="R48" s="127"/>
      <c r="S48" s="127"/>
      <c r="T48" s="127"/>
      <c r="U48" s="127"/>
      <c r="V48" s="20"/>
      <c r="W48" s="20"/>
    </row>
    <row r="49" spans="1:23" ht="45" x14ac:dyDescent="0.25">
      <c r="A49" s="24" t="s">
        <v>87</v>
      </c>
      <c r="B49" s="127" t="s">
        <v>60</v>
      </c>
      <c r="C49" s="127"/>
      <c r="D49" s="127"/>
      <c r="E49" s="127"/>
      <c r="F49" s="127"/>
      <c r="G49" s="127"/>
      <c r="H49" s="236"/>
      <c r="I49" s="127"/>
      <c r="J49" s="127"/>
      <c r="K49" s="127" t="s">
        <v>60</v>
      </c>
      <c r="L49" s="127" t="s">
        <v>60</v>
      </c>
      <c r="M49" s="127"/>
      <c r="N49" s="127"/>
      <c r="O49" s="127" t="s">
        <v>60</v>
      </c>
      <c r="P49" s="127"/>
      <c r="Q49" s="127"/>
      <c r="R49" s="127"/>
      <c r="S49" s="127"/>
      <c r="T49" s="127"/>
      <c r="U49" s="127"/>
      <c r="V49" s="20"/>
      <c r="W49" s="20"/>
    </row>
    <row r="50" spans="1:23" ht="120" x14ac:dyDescent="0.25">
      <c r="A50" s="24" t="s">
        <v>88</v>
      </c>
      <c r="B50" s="127" t="s">
        <v>60</v>
      </c>
      <c r="C50" s="127"/>
      <c r="D50" s="127" t="s">
        <v>60</v>
      </c>
      <c r="E50" s="127" t="s">
        <v>60</v>
      </c>
      <c r="F50" s="127"/>
      <c r="G50" s="127"/>
      <c r="H50" s="234"/>
      <c r="I50" s="127"/>
      <c r="J50" s="127"/>
      <c r="K50" s="127" t="s">
        <v>60</v>
      </c>
      <c r="L50" s="127" t="s">
        <v>60</v>
      </c>
      <c r="M50" s="127"/>
      <c r="N50" s="127"/>
      <c r="O50" s="127"/>
      <c r="P50" s="127"/>
      <c r="Q50" s="127"/>
      <c r="R50" s="127"/>
      <c r="S50" s="127"/>
      <c r="T50" s="127"/>
      <c r="U50" s="127" t="s">
        <v>60</v>
      </c>
      <c r="V50" s="20"/>
      <c r="W50" s="20"/>
    </row>
    <row r="51" spans="1:23" ht="45" x14ac:dyDescent="0.25">
      <c r="A51" s="24" t="s">
        <v>89</v>
      </c>
      <c r="B51" s="127" t="s">
        <v>60</v>
      </c>
      <c r="C51" s="127"/>
      <c r="D51" s="127"/>
      <c r="E51" s="127"/>
      <c r="F51" s="127"/>
      <c r="G51" s="127"/>
      <c r="H51" s="235"/>
      <c r="I51" s="127"/>
      <c r="J51" s="127"/>
      <c r="K51" s="127" t="s">
        <v>60</v>
      </c>
      <c r="L51" s="127" t="s">
        <v>60</v>
      </c>
      <c r="M51" s="127"/>
      <c r="N51" s="127"/>
      <c r="O51" s="127" t="s">
        <v>60</v>
      </c>
      <c r="P51" s="127"/>
      <c r="Q51" s="127"/>
      <c r="R51" s="127"/>
      <c r="S51" s="127"/>
      <c r="T51" s="127"/>
      <c r="U51" s="127"/>
      <c r="V51" s="20"/>
      <c r="W51" s="20"/>
    </row>
    <row r="52" spans="1:23" x14ac:dyDescent="0.25">
      <c r="A52" s="37" t="s">
        <v>90</v>
      </c>
      <c r="B52" s="229"/>
      <c r="C52" s="229"/>
      <c r="D52" s="229"/>
      <c r="E52" s="229"/>
      <c r="F52" s="229"/>
      <c r="G52" s="230"/>
      <c r="H52" s="235"/>
      <c r="I52" s="231"/>
      <c r="J52" s="229"/>
      <c r="K52" s="229"/>
      <c r="L52" s="229"/>
      <c r="M52" s="229"/>
      <c r="N52" s="229"/>
      <c r="O52" s="229"/>
      <c r="P52" s="229"/>
      <c r="Q52" s="229"/>
      <c r="R52" s="229"/>
      <c r="S52" s="229"/>
      <c r="T52" s="229"/>
      <c r="U52" s="229"/>
      <c r="V52" s="229"/>
      <c r="W52" s="230"/>
    </row>
    <row r="53" spans="1:23" ht="60" x14ac:dyDescent="0.25">
      <c r="A53" s="24" t="s">
        <v>91</v>
      </c>
      <c r="B53" s="127" t="s">
        <v>60</v>
      </c>
      <c r="C53" s="127"/>
      <c r="D53" s="127"/>
      <c r="E53" s="127" t="s">
        <v>60</v>
      </c>
      <c r="F53" s="127"/>
      <c r="G53" s="127"/>
      <c r="H53" s="235"/>
      <c r="I53" s="127"/>
      <c r="J53" s="127"/>
      <c r="K53" s="127" t="s">
        <v>60</v>
      </c>
      <c r="L53" s="127" t="s">
        <v>60</v>
      </c>
      <c r="M53" s="127"/>
      <c r="N53" s="127"/>
      <c r="O53" s="127" t="s">
        <v>60</v>
      </c>
      <c r="P53" s="127"/>
      <c r="Q53" s="127"/>
      <c r="R53" s="127"/>
      <c r="S53" s="127"/>
      <c r="T53" s="127"/>
      <c r="U53" s="127"/>
      <c r="V53" s="20"/>
      <c r="W53" s="20"/>
    </row>
    <row r="54" spans="1:23" ht="30" x14ac:dyDescent="0.25">
      <c r="A54" s="24" t="s">
        <v>92</v>
      </c>
      <c r="B54" s="127" t="s">
        <v>60</v>
      </c>
      <c r="C54" s="127"/>
      <c r="D54" s="127"/>
      <c r="E54" s="127" t="s">
        <v>60</v>
      </c>
      <c r="F54" s="127"/>
      <c r="G54" s="127"/>
      <c r="H54" s="235"/>
      <c r="I54" s="127"/>
      <c r="J54" s="127"/>
      <c r="K54" s="127" t="s">
        <v>60</v>
      </c>
      <c r="L54" s="127" t="s">
        <v>60</v>
      </c>
      <c r="M54" s="127"/>
      <c r="N54" s="127"/>
      <c r="O54" s="127" t="s">
        <v>60</v>
      </c>
      <c r="P54" s="127"/>
      <c r="Q54" s="127"/>
      <c r="R54" s="127"/>
      <c r="S54" s="127"/>
      <c r="T54" s="127"/>
      <c r="U54" s="127"/>
      <c r="V54" s="20"/>
      <c r="W54" s="20"/>
    </row>
    <row r="55" spans="1:23" ht="45" x14ac:dyDescent="0.25">
      <c r="A55" s="24" t="s">
        <v>93</v>
      </c>
      <c r="B55" s="127" t="s">
        <v>60</v>
      </c>
      <c r="C55" s="127"/>
      <c r="D55" s="127"/>
      <c r="E55" s="127" t="s">
        <v>60</v>
      </c>
      <c r="F55" s="127"/>
      <c r="G55" s="127"/>
      <c r="H55" s="235"/>
      <c r="I55" s="127"/>
      <c r="J55" s="127"/>
      <c r="K55" s="127" t="s">
        <v>60</v>
      </c>
      <c r="L55" s="127" t="s">
        <v>60</v>
      </c>
      <c r="M55" s="127"/>
      <c r="N55" s="127"/>
      <c r="O55" s="127" t="s">
        <v>60</v>
      </c>
      <c r="P55" s="127"/>
      <c r="Q55" s="127"/>
      <c r="R55" s="127"/>
      <c r="S55" s="127"/>
      <c r="T55" s="127"/>
      <c r="U55" s="127"/>
      <c r="V55" s="20"/>
      <c r="W55" s="20"/>
    </row>
    <row r="56" spans="1:23" ht="90" x14ac:dyDescent="0.25">
      <c r="A56" s="24" t="s">
        <v>94</v>
      </c>
      <c r="B56" s="127"/>
      <c r="C56" s="127"/>
      <c r="D56" s="127" t="s">
        <v>60</v>
      </c>
      <c r="E56" s="127" t="s">
        <v>60</v>
      </c>
      <c r="F56" s="127"/>
      <c r="G56" s="127"/>
      <c r="H56" s="235"/>
      <c r="I56" s="127"/>
      <c r="J56" s="127"/>
      <c r="K56" s="127" t="s">
        <v>60</v>
      </c>
      <c r="L56" s="127" t="s">
        <v>60</v>
      </c>
      <c r="M56" s="127"/>
      <c r="N56" s="127"/>
      <c r="O56" s="127" t="s">
        <v>60</v>
      </c>
      <c r="P56" s="127"/>
      <c r="Q56" s="127"/>
      <c r="R56" s="127"/>
      <c r="S56" s="127"/>
      <c r="T56" s="127"/>
      <c r="U56" s="127"/>
      <c r="V56" s="20"/>
      <c r="W56" s="20"/>
    </row>
    <row r="57" spans="1:23" x14ac:dyDescent="0.25">
      <c r="A57" s="37" t="s">
        <v>95</v>
      </c>
      <c r="B57" s="229"/>
      <c r="C57" s="229"/>
      <c r="D57" s="229"/>
      <c r="E57" s="229"/>
      <c r="F57" s="229"/>
      <c r="G57" s="230"/>
      <c r="H57" s="235"/>
      <c r="I57" s="231"/>
      <c r="J57" s="229"/>
      <c r="K57" s="229"/>
      <c r="L57" s="229"/>
      <c r="M57" s="229"/>
      <c r="N57" s="229"/>
      <c r="O57" s="229"/>
      <c r="P57" s="229"/>
      <c r="Q57" s="229"/>
      <c r="R57" s="229"/>
      <c r="S57" s="229"/>
      <c r="T57" s="229"/>
      <c r="U57" s="229"/>
      <c r="V57" s="229"/>
      <c r="W57" s="230"/>
    </row>
    <row r="58" spans="1:23" ht="60" x14ac:dyDescent="0.25">
      <c r="A58" s="24" t="s">
        <v>96</v>
      </c>
      <c r="B58" s="127"/>
      <c r="C58" s="127"/>
      <c r="D58" s="127" t="s">
        <v>60</v>
      </c>
      <c r="E58" s="127" t="s">
        <v>60</v>
      </c>
      <c r="F58" s="127"/>
      <c r="G58" s="127"/>
      <c r="H58" s="236"/>
      <c r="I58" s="127" t="s">
        <v>60</v>
      </c>
      <c r="J58" s="127"/>
      <c r="K58" s="127" t="s">
        <v>60</v>
      </c>
      <c r="L58" s="127" t="s">
        <v>60</v>
      </c>
      <c r="M58" s="127" t="s">
        <v>60</v>
      </c>
      <c r="N58" s="127"/>
      <c r="O58" s="127"/>
      <c r="P58" s="127"/>
      <c r="Q58" s="127"/>
      <c r="R58" s="127"/>
      <c r="S58" s="127"/>
      <c r="T58" s="127"/>
      <c r="U58" s="127"/>
      <c r="V58" s="20"/>
      <c r="W58" s="20"/>
    </row>
    <row r="59" spans="1:23" ht="120" x14ac:dyDescent="0.25">
      <c r="A59" s="24" t="s">
        <v>160</v>
      </c>
      <c r="B59" s="127" t="s">
        <v>60</v>
      </c>
      <c r="C59" s="127"/>
      <c r="D59" s="127" t="s">
        <v>60</v>
      </c>
      <c r="E59" s="127" t="s">
        <v>60</v>
      </c>
      <c r="F59" s="127"/>
      <c r="G59" s="127"/>
      <c r="H59" s="234"/>
      <c r="I59" s="127" t="s">
        <v>60</v>
      </c>
      <c r="J59" s="127" t="s">
        <v>60</v>
      </c>
      <c r="K59" s="127" t="s">
        <v>60</v>
      </c>
      <c r="L59" s="127" t="s">
        <v>60</v>
      </c>
      <c r="M59" s="127"/>
      <c r="N59" s="127"/>
      <c r="O59" s="127" t="s">
        <v>60</v>
      </c>
      <c r="P59" s="127"/>
      <c r="Q59" s="127"/>
      <c r="R59" s="127"/>
      <c r="S59" s="127"/>
      <c r="T59" s="127"/>
      <c r="U59" s="127"/>
      <c r="V59" s="20"/>
      <c r="W59" s="20"/>
    </row>
    <row r="60" spans="1:23" ht="120" x14ac:dyDescent="0.25">
      <c r="A60" s="24" t="s">
        <v>97</v>
      </c>
      <c r="B60" s="127"/>
      <c r="C60" s="127"/>
      <c r="D60" s="127"/>
      <c r="E60" s="127"/>
      <c r="F60" s="127" t="s">
        <v>60</v>
      </c>
      <c r="G60" s="127" t="s">
        <v>60</v>
      </c>
      <c r="H60" s="235"/>
      <c r="I60" s="127" t="s">
        <v>60</v>
      </c>
      <c r="J60" s="127" t="s">
        <v>60</v>
      </c>
      <c r="K60" s="127"/>
      <c r="L60" s="127"/>
      <c r="M60" s="127"/>
      <c r="N60" s="127"/>
      <c r="O60" s="127"/>
      <c r="P60" s="127"/>
      <c r="Q60" s="127"/>
      <c r="R60" s="127"/>
      <c r="S60" s="127"/>
      <c r="T60" s="127"/>
      <c r="U60" s="127"/>
      <c r="V60" s="20"/>
      <c r="W60" s="20"/>
    </row>
    <row r="61" spans="1:23" ht="30" x14ac:dyDescent="0.25">
      <c r="A61" s="24" t="s">
        <v>98</v>
      </c>
      <c r="B61" s="127"/>
      <c r="C61" s="127" t="s">
        <v>60</v>
      </c>
      <c r="D61" s="127" t="s">
        <v>60</v>
      </c>
      <c r="E61" s="127" t="s">
        <v>60</v>
      </c>
      <c r="F61" s="127"/>
      <c r="G61" s="127"/>
      <c r="H61" s="235"/>
      <c r="I61" s="127"/>
      <c r="J61" s="127"/>
      <c r="K61" s="127" t="s">
        <v>60</v>
      </c>
      <c r="L61" s="127"/>
      <c r="M61" s="127"/>
      <c r="N61" s="127"/>
      <c r="O61" s="127"/>
      <c r="P61" s="127"/>
      <c r="Q61" s="127"/>
      <c r="R61" s="127"/>
      <c r="S61" s="127"/>
      <c r="T61" s="127"/>
      <c r="U61" s="127" t="s">
        <v>60</v>
      </c>
      <c r="V61" s="20"/>
      <c r="W61" s="20"/>
    </row>
    <row r="62" spans="1:23" ht="45" x14ac:dyDescent="0.25">
      <c r="A62" s="24" t="s">
        <v>99</v>
      </c>
      <c r="B62" s="127"/>
      <c r="C62" s="127"/>
      <c r="D62" s="127"/>
      <c r="E62" s="127"/>
      <c r="F62" s="127" t="s">
        <v>60</v>
      </c>
      <c r="G62" s="127"/>
      <c r="H62" s="235"/>
      <c r="I62" s="127"/>
      <c r="J62" s="127"/>
      <c r="K62" s="127" t="s">
        <v>60</v>
      </c>
      <c r="L62" s="127"/>
      <c r="M62" s="127"/>
      <c r="N62" s="127" t="s">
        <v>60</v>
      </c>
      <c r="O62" s="127" t="s">
        <v>60</v>
      </c>
      <c r="P62" s="127"/>
      <c r="Q62" s="127"/>
      <c r="R62" s="127"/>
      <c r="S62" s="127"/>
      <c r="T62" s="127"/>
      <c r="U62" s="127"/>
      <c r="V62" s="20"/>
      <c r="W62" s="20"/>
    </row>
    <row r="63" spans="1:23" x14ac:dyDescent="0.25">
      <c r="A63" s="28" t="s">
        <v>100</v>
      </c>
      <c r="B63" s="127"/>
      <c r="C63" s="127"/>
      <c r="D63" s="127" t="s">
        <v>60</v>
      </c>
      <c r="E63" s="127" t="s">
        <v>60</v>
      </c>
      <c r="F63" s="127"/>
      <c r="G63" s="127"/>
      <c r="H63" s="235"/>
      <c r="I63" s="127"/>
      <c r="J63" s="127"/>
      <c r="K63" s="127" t="s">
        <v>60</v>
      </c>
      <c r="L63" s="127"/>
      <c r="M63" s="127" t="s">
        <v>60</v>
      </c>
      <c r="N63" s="127"/>
      <c r="O63" s="127"/>
      <c r="P63" s="127"/>
      <c r="Q63" s="127"/>
      <c r="R63" s="127"/>
      <c r="S63" s="127"/>
      <c r="T63" s="127"/>
      <c r="U63" s="127"/>
      <c r="V63" s="20"/>
      <c r="W63" s="20"/>
    </row>
    <row r="64" spans="1:23" ht="30" x14ac:dyDescent="0.25">
      <c r="A64" s="24" t="s">
        <v>101</v>
      </c>
      <c r="B64" s="127"/>
      <c r="C64" s="127" t="s">
        <v>60</v>
      </c>
      <c r="D64" s="127"/>
      <c r="E64" s="127"/>
      <c r="F64" s="127"/>
      <c r="G64" s="127"/>
      <c r="H64" s="235"/>
      <c r="I64" s="127"/>
      <c r="J64" s="127"/>
      <c r="K64" s="127" t="s">
        <v>60</v>
      </c>
      <c r="L64" s="127"/>
      <c r="M64" s="127" t="s">
        <v>60</v>
      </c>
      <c r="N64" s="127" t="s">
        <v>60</v>
      </c>
      <c r="O64" s="127"/>
      <c r="P64" s="127"/>
      <c r="Q64" s="127"/>
      <c r="R64" s="127"/>
      <c r="S64" s="127"/>
      <c r="T64" s="127"/>
      <c r="U64" s="127"/>
      <c r="V64" s="20"/>
      <c r="W64" s="20"/>
    </row>
    <row r="65" spans="1:23" ht="60" x14ac:dyDescent="0.25">
      <c r="A65" s="24" t="s">
        <v>102</v>
      </c>
      <c r="B65" s="127"/>
      <c r="C65" s="127"/>
      <c r="D65" s="127" t="s">
        <v>60</v>
      </c>
      <c r="E65" s="127" t="s">
        <v>60</v>
      </c>
      <c r="F65" s="127"/>
      <c r="G65" s="127"/>
      <c r="H65" s="235"/>
      <c r="I65" s="127"/>
      <c r="J65" s="127"/>
      <c r="K65" s="127" t="s">
        <v>60</v>
      </c>
      <c r="L65" s="127"/>
      <c r="M65" s="127" t="s">
        <v>60</v>
      </c>
      <c r="N65" s="127" t="s">
        <v>60</v>
      </c>
      <c r="O65" s="127"/>
      <c r="P65" s="127"/>
      <c r="Q65" s="127"/>
      <c r="R65" s="127"/>
      <c r="S65" s="127"/>
      <c r="T65" s="127"/>
      <c r="U65" s="127"/>
      <c r="V65" s="20"/>
      <c r="W65" s="20"/>
    </row>
    <row r="66" spans="1:23" ht="60" x14ac:dyDescent="0.25">
      <c r="A66" s="24" t="s">
        <v>103</v>
      </c>
      <c r="B66" s="127"/>
      <c r="C66" s="127"/>
      <c r="D66" s="127" t="s">
        <v>60</v>
      </c>
      <c r="E66" s="127" t="s">
        <v>60</v>
      </c>
      <c r="F66" s="127"/>
      <c r="G66" s="127"/>
      <c r="H66" s="235"/>
      <c r="I66" s="127"/>
      <c r="J66" s="127"/>
      <c r="K66" s="127" t="s">
        <v>60</v>
      </c>
      <c r="L66" s="127"/>
      <c r="M66" s="127" t="s">
        <v>60</v>
      </c>
      <c r="N66" s="127" t="s">
        <v>60</v>
      </c>
      <c r="O66" s="127"/>
      <c r="P66" s="127"/>
      <c r="Q66" s="127"/>
      <c r="R66" s="127"/>
      <c r="S66" s="127"/>
      <c r="T66" s="127"/>
      <c r="U66" s="127"/>
      <c r="V66" s="20"/>
      <c r="W66" s="20"/>
    </row>
    <row r="67" spans="1:23" ht="45" x14ac:dyDescent="0.25">
      <c r="A67" s="24" t="s">
        <v>104</v>
      </c>
      <c r="B67" s="127"/>
      <c r="C67" s="127"/>
      <c r="D67" s="127" t="s">
        <v>60</v>
      </c>
      <c r="E67" s="127" t="s">
        <v>60</v>
      </c>
      <c r="F67" s="127"/>
      <c r="G67" s="127"/>
      <c r="H67" s="236"/>
      <c r="I67" s="127"/>
      <c r="J67" s="127"/>
      <c r="K67" s="127" t="s">
        <v>60</v>
      </c>
      <c r="L67" s="127"/>
      <c r="M67" s="127" t="s">
        <v>60</v>
      </c>
      <c r="N67" s="127"/>
      <c r="O67" s="127"/>
      <c r="P67" s="127"/>
      <c r="Q67" s="127"/>
      <c r="R67" s="127"/>
      <c r="S67" s="127"/>
      <c r="T67" s="127"/>
      <c r="U67" s="127"/>
      <c r="V67" s="20"/>
      <c r="W67" s="20"/>
    </row>
    <row r="68" spans="1:23" ht="90" x14ac:dyDescent="0.25">
      <c r="A68" s="24" t="s">
        <v>105</v>
      </c>
      <c r="B68" s="127"/>
      <c r="C68" s="127"/>
      <c r="D68" s="127" t="s">
        <v>60</v>
      </c>
      <c r="E68" s="127" t="s">
        <v>60</v>
      </c>
      <c r="F68" s="127"/>
      <c r="G68" s="127"/>
      <c r="H68" s="234"/>
      <c r="I68" s="127"/>
      <c r="J68" s="127"/>
      <c r="K68" s="127" t="s">
        <v>60</v>
      </c>
      <c r="L68" s="127"/>
      <c r="M68" s="127" t="s">
        <v>60</v>
      </c>
      <c r="N68" s="127"/>
      <c r="O68" s="127"/>
      <c r="P68" s="127"/>
      <c r="Q68" s="127"/>
      <c r="R68" s="127"/>
      <c r="S68" s="127"/>
      <c r="T68" s="127"/>
      <c r="U68" s="127"/>
      <c r="V68" s="20"/>
      <c r="W68" s="20"/>
    </row>
    <row r="69" spans="1:23" ht="30" x14ac:dyDescent="0.25">
      <c r="A69" s="24" t="s">
        <v>106</v>
      </c>
      <c r="B69" s="127"/>
      <c r="C69" s="127"/>
      <c r="D69" s="127" t="s">
        <v>60</v>
      </c>
      <c r="E69" s="127" t="s">
        <v>60</v>
      </c>
      <c r="F69" s="127"/>
      <c r="G69" s="127"/>
      <c r="H69" s="235"/>
      <c r="I69" s="127"/>
      <c r="J69" s="127"/>
      <c r="K69" s="127" t="s">
        <v>60</v>
      </c>
      <c r="L69" s="127"/>
      <c r="M69" s="127" t="s">
        <v>60</v>
      </c>
      <c r="N69" s="127" t="s">
        <v>60</v>
      </c>
      <c r="O69" s="127"/>
      <c r="P69" s="127"/>
      <c r="Q69" s="127"/>
      <c r="R69" s="127"/>
      <c r="S69" s="127"/>
      <c r="T69" s="127"/>
      <c r="U69" s="127"/>
      <c r="V69" s="20"/>
      <c r="W69" s="20"/>
    </row>
    <row r="70" spans="1:23" x14ac:dyDescent="0.25">
      <c r="A70" s="37" t="s">
        <v>121</v>
      </c>
      <c r="B70" s="229"/>
      <c r="C70" s="229"/>
      <c r="D70" s="229"/>
      <c r="E70" s="229"/>
      <c r="F70" s="229"/>
      <c r="G70" s="230"/>
      <c r="H70" s="235"/>
      <c r="I70" s="231"/>
      <c r="J70" s="229"/>
      <c r="K70" s="229"/>
      <c r="L70" s="229"/>
      <c r="M70" s="229"/>
      <c r="N70" s="229"/>
      <c r="O70" s="229"/>
      <c r="P70" s="229"/>
      <c r="Q70" s="229"/>
      <c r="R70" s="229"/>
      <c r="S70" s="229"/>
      <c r="T70" s="229"/>
      <c r="U70" s="229"/>
      <c r="V70" s="229"/>
      <c r="W70" s="230"/>
    </row>
    <row r="71" spans="1:23" ht="75" x14ac:dyDescent="0.25">
      <c r="A71" s="24" t="s">
        <v>122</v>
      </c>
      <c r="B71" s="127"/>
      <c r="C71" s="127"/>
      <c r="D71" s="127" t="s">
        <v>60</v>
      </c>
      <c r="E71" s="127" t="s">
        <v>60</v>
      </c>
      <c r="F71" s="127" t="s">
        <v>60</v>
      </c>
      <c r="G71" s="127"/>
      <c r="H71" s="235"/>
      <c r="I71" s="127"/>
      <c r="J71" s="127"/>
      <c r="K71" s="127" t="s">
        <v>60</v>
      </c>
      <c r="L71" s="127"/>
      <c r="M71" s="127"/>
      <c r="N71" s="127"/>
      <c r="O71" s="127" t="s">
        <v>60</v>
      </c>
      <c r="P71" s="127"/>
      <c r="Q71" s="127"/>
      <c r="R71" s="127"/>
      <c r="S71" s="127"/>
      <c r="T71" s="127"/>
      <c r="U71" s="127"/>
      <c r="V71" s="20"/>
      <c r="W71" s="20"/>
    </row>
    <row r="72" spans="1:23" ht="226.5" customHeight="1" x14ac:dyDescent="0.25">
      <c r="A72" s="24" t="s">
        <v>123</v>
      </c>
      <c r="B72" s="127" t="s">
        <v>60</v>
      </c>
      <c r="C72" s="127" t="s">
        <v>60</v>
      </c>
      <c r="D72" s="127" t="s">
        <v>60</v>
      </c>
      <c r="E72" s="127" t="s">
        <v>60</v>
      </c>
      <c r="F72" s="127" t="s">
        <v>60</v>
      </c>
      <c r="G72" s="127"/>
      <c r="H72" s="236"/>
      <c r="I72" s="127"/>
      <c r="J72" s="127"/>
      <c r="K72" s="127" t="s">
        <v>60</v>
      </c>
      <c r="L72" s="127"/>
      <c r="M72" s="127"/>
      <c r="N72" s="127"/>
      <c r="O72" s="127" t="s">
        <v>60</v>
      </c>
      <c r="P72" s="127"/>
      <c r="Q72" s="127"/>
      <c r="R72" s="127"/>
      <c r="S72" s="127"/>
      <c r="T72" s="127"/>
      <c r="U72" s="127"/>
      <c r="V72" s="20"/>
      <c r="W72" s="20"/>
    </row>
    <row r="73" spans="1:23" ht="51" customHeight="1" x14ac:dyDescent="0.25">
      <c r="A73" s="24" t="s">
        <v>124</v>
      </c>
      <c r="B73" s="127"/>
      <c r="C73" s="127"/>
      <c r="D73" s="127" t="s">
        <v>60</v>
      </c>
      <c r="E73" s="127" t="s">
        <v>60</v>
      </c>
      <c r="F73" s="127" t="s">
        <v>60</v>
      </c>
      <c r="G73" s="127"/>
      <c r="H73" s="234"/>
      <c r="I73" s="127"/>
      <c r="J73" s="127"/>
      <c r="K73" s="127" t="s">
        <v>60</v>
      </c>
      <c r="L73" s="127"/>
      <c r="M73" s="127"/>
      <c r="N73" s="127"/>
      <c r="O73" s="127" t="s">
        <v>60</v>
      </c>
      <c r="P73" s="127"/>
      <c r="Q73" s="127"/>
      <c r="R73" s="127"/>
      <c r="S73" s="127"/>
      <c r="T73" s="127"/>
      <c r="U73" s="127"/>
      <c r="V73" s="20"/>
      <c r="W73" s="20"/>
    </row>
    <row r="74" spans="1:23" ht="48" customHeight="1" x14ac:dyDescent="0.25">
      <c r="A74" s="24" t="s">
        <v>150</v>
      </c>
      <c r="B74" s="127"/>
      <c r="C74" s="127"/>
      <c r="D74" s="127" t="s">
        <v>60</v>
      </c>
      <c r="E74" s="127" t="s">
        <v>60</v>
      </c>
      <c r="F74" s="127"/>
      <c r="G74" s="127"/>
      <c r="H74" s="235"/>
      <c r="I74" s="127"/>
      <c r="J74" s="127"/>
      <c r="K74" s="127" t="s">
        <v>60</v>
      </c>
      <c r="L74" s="127"/>
      <c r="M74" s="127"/>
      <c r="N74" s="127"/>
      <c r="O74" s="127"/>
      <c r="P74" s="127"/>
      <c r="Q74" s="127" t="s">
        <v>60</v>
      </c>
      <c r="R74" s="127"/>
      <c r="S74" s="127"/>
      <c r="T74" s="127"/>
      <c r="U74" s="127"/>
      <c r="V74" s="20"/>
      <c r="W74" s="20"/>
    </row>
    <row r="75" spans="1:23" ht="45" x14ac:dyDescent="0.25">
      <c r="A75" s="24" t="s">
        <v>125</v>
      </c>
      <c r="B75" s="127"/>
      <c r="C75" s="127"/>
      <c r="D75" s="127"/>
      <c r="E75" s="127"/>
      <c r="F75" s="127" t="s">
        <v>60</v>
      </c>
      <c r="G75" s="127"/>
      <c r="H75" s="235"/>
      <c r="I75" s="127"/>
      <c r="J75" s="127"/>
      <c r="K75" s="127"/>
      <c r="L75" s="127"/>
      <c r="M75" s="127"/>
      <c r="N75" s="127" t="s">
        <v>60</v>
      </c>
      <c r="O75" s="127" t="s">
        <v>60</v>
      </c>
      <c r="P75" s="127"/>
      <c r="Q75" s="127"/>
      <c r="R75" s="127"/>
      <c r="S75" s="127"/>
      <c r="T75" s="127"/>
      <c r="U75" s="127"/>
      <c r="V75" s="20"/>
      <c r="W75" s="20"/>
    </row>
    <row r="76" spans="1:23" x14ac:dyDescent="0.25">
      <c r="A76" s="37" t="s">
        <v>126</v>
      </c>
      <c r="B76" s="229"/>
      <c r="C76" s="229"/>
      <c r="D76" s="229"/>
      <c r="E76" s="229"/>
      <c r="F76" s="229"/>
      <c r="G76" s="230"/>
      <c r="H76" s="235"/>
      <c r="I76" s="231"/>
      <c r="J76" s="229"/>
      <c r="K76" s="229"/>
      <c r="L76" s="229"/>
      <c r="M76" s="229"/>
      <c r="N76" s="229"/>
      <c r="O76" s="229"/>
      <c r="P76" s="229"/>
      <c r="Q76" s="229"/>
      <c r="R76" s="229"/>
      <c r="S76" s="229"/>
      <c r="T76" s="229"/>
      <c r="U76" s="229"/>
      <c r="V76" s="229"/>
      <c r="W76" s="230"/>
    </row>
    <row r="77" spans="1:23" ht="90" x14ac:dyDescent="0.25">
      <c r="A77" s="24" t="s">
        <v>127</v>
      </c>
      <c r="B77" s="127"/>
      <c r="C77" s="127"/>
      <c r="D77" s="127"/>
      <c r="E77" s="127" t="s">
        <v>60</v>
      </c>
      <c r="F77" s="127"/>
      <c r="G77" s="127"/>
      <c r="H77" s="235"/>
      <c r="I77" s="127" t="s">
        <v>60</v>
      </c>
      <c r="J77" s="127"/>
      <c r="K77" s="127" t="s">
        <v>60</v>
      </c>
      <c r="L77" s="127"/>
      <c r="M77" s="127"/>
      <c r="N77" s="127"/>
      <c r="O77" s="127"/>
      <c r="P77" s="127"/>
      <c r="Q77" s="127"/>
      <c r="R77" s="127"/>
      <c r="S77" s="127"/>
      <c r="T77" s="127" t="s">
        <v>60</v>
      </c>
      <c r="U77" s="127"/>
      <c r="V77" s="20"/>
      <c r="W77" s="20"/>
    </row>
    <row r="78" spans="1:23" ht="45" x14ac:dyDescent="0.25">
      <c r="A78" s="24" t="s">
        <v>128</v>
      </c>
      <c r="B78" s="127"/>
      <c r="C78" s="127"/>
      <c r="D78" s="127" t="s">
        <v>60</v>
      </c>
      <c r="E78" s="127" t="s">
        <v>60</v>
      </c>
      <c r="F78" s="127"/>
      <c r="G78" s="127"/>
      <c r="H78" s="236"/>
      <c r="I78" s="127"/>
      <c r="J78" s="127"/>
      <c r="K78" s="127" t="s">
        <v>60</v>
      </c>
      <c r="L78" s="127"/>
      <c r="M78" s="127"/>
      <c r="N78" s="127"/>
      <c r="O78" s="127" t="s">
        <v>60</v>
      </c>
      <c r="P78" s="127"/>
      <c r="Q78" s="127" t="s">
        <v>60</v>
      </c>
      <c r="R78" s="127"/>
      <c r="S78" s="127"/>
      <c r="T78" s="127"/>
      <c r="U78" s="127"/>
      <c r="V78" s="20"/>
      <c r="W78" s="20"/>
    </row>
    <row r="79" spans="1:23" ht="407.25" customHeight="1" x14ac:dyDescent="0.25">
      <c r="A79" s="44" t="s">
        <v>395</v>
      </c>
      <c r="B79" s="232"/>
      <c r="C79" s="232"/>
      <c r="D79" s="232"/>
      <c r="E79" s="232"/>
      <c r="F79" s="232"/>
      <c r="G79" s="237" t="s">
        <v>60</v>
      </c>
      <c r="H79" s="234"/>
      <c r="I79" s="237" t="s">
        <v>60</v>
      </c>
      <c r="J79" s="232" t="s">
        <v>60</v>
      </c>
      <c r="K79" s="232" t="s">
        <v>60</v>
      </c>
      <c r="L79" s="232"/>
      <c r="M79" s="232"/>
      <c r="N79" s="232"/>
      <c r="O79" s="232"/>
      <c r="P79" s="232"/>
      <c r="Q79" s="232" t="s">
        <v>60</v>
      </c>
      <c r="R79" s="232"/>
      <c r="S79" s="232"/>
      <c r="T79" s="232" t="s">
        <v>60</v>
      </c>
      <c r="U79" s="232" t="s">
        <v>60</v>
      </c>
      <c r="V79" s="251"/>
      <c r="W79" s="251"/>
    </row>
    <row r="80" spans="1:23" ht="165" x14ac:dyDescent="0.25">
      <c r="A80" s="30" t="s">
        <v>130</v>
      </c>
      <c r="B80" s="233"/>
      <c r="C80" s="233"/>
      <c r="D80" s="233"/>
      <c r="E80" s="233"/>
      <c r="F80" s="233"/>
      <c r="G80" s="237"/>
      <c r="H80" s="236"/>
      <c r="I80" s="237"/>
      <c r="J80" s="233"/>
      <c r="K80" s="233"/>
      <c r="L80" s="233"/>
      <c r="M80" s="233"/>
      <c r="N80" s="233"/>
      <c r="O80" s="233"/>
      <c r="P80" s="233"/>
      <c r="Q80" s="233"/>
      <c r="R80" s="233"/>
      <c r="S80" s="233"/>
      <c r="T80" s="233"/>
      <c r="U80" s="233"/>
      <c r="V80" s="252"/>
      <c r="W80" s="252"/>
    </row>
    <row r="81" spans="1:23" ht="75" x14ac:dyDescent="0.25">
      <c r="A81" s="24" t="s">
        <v>131</v>
      </c>
      <c r="B81" s="127" t="s">
        <v>60</v>
      </c>
      <c r="C81" s="127"/>
      <c r="D81" s="127"/>
      <c r="E81" s="127" t="s">
        <v>60</v>
      </c>
      <c r="F81" s="127"/>
      <c r="G81" s="127" t="s">
        <v>60</v>
      </c>
      <c r="H81" s="234"/>
      <c r="I81" s="127"/>
      <c r="J81" s="127"/>
      <c r="K81" s="127" t="s">
        <v>60</v>
      </c>
      <c r="L81" s="127"/>
      <c r="M81" s="127"/>
      <c r="N81" s="127"/>
      <c r="O81" s="127"/>
      <c r="P81" s="127"/>
      <c r="Q81" s="127" t="s">
        <v>60</v>
      </c>
      <c r="R81" s="127"/>
      <c r="S81" s="127"/>
      <c r="T81" s="127"/>
      <c r="U81" s="127"/>
      <c r="V81" s="20"/>
      <c r="W81" s="20"/>
    </row>
    <row r="82" spans="1:23" ht="45" x14ac:dyDescent="0.25">
      <c r="A82" s="24" t="s">
        <v>132</v>
      </c>
      <c r="B82" s="127"/>
      <c r="C82" s="127"/>
      <c r="D82" s="127" t="s">
        <v>60</v>
      </c>
      <c r="E82" s="127" t="s">
        <v>60</v>
      </c>
      <c r="F82" s="127"/>
      <c r="G82" s="127" t="s">
        <v>60</v>
      </c>
      <c r="H82" s="235"/>
      <c r="I82" s="127" t="s">
        <v>60</v>
      </c>
      <c r="J82" s="127"/>
      <c r="K82" s="127" t="s">
        <v>60</v>
      </c>
      <c r="L82" s="127"/>
      <c r="M82" s="127"/>
      <c r="N82" s="127"/>
      <c r="O82" s="127"/>
      <c r="P82" s="127"/>
      <c r="Q82" s="127"/>
      <c r="R82" s="127"/>
      <c r="S82" s="127"/>
      <c r="T82" s="127"/>
      <c r="U82" s="127"/>
      <c r="V82" s="20"/>
      <c r="W82" s="20"/>
    </row>
    <row r="83" spans="1:23" ht="165" x14ac:dyDescent="0.25">
      <c r="A83" s="24" t="s">
        <v>151</v>
      </c>
      <c r="B83" s="127"/>
      <c r="C83" s="127"/>
      <c r="D83" s="127" t="s">
        <v>60</v>
      </c>
      <c r="E83" s="127" t="s">
        <v>60</v>
      </c>
      <c r="F83" s="127"/>
      <c r="G83" s="127"/>
      <c r="H83" s="235"/>
      <c r="I83" s="127"/>
      <c r="J83" s="127"/>
      <c r="K83" s="127" t="s">
        <v>60</v>
      </c>
      <c r="L83" s="127"/>
      <c r="M83" s="127"/>
      <c r="N83" s="127"/>
      <c r="O83" s="127"/>
      <c r="P83" s="127"/>
      <c r="Q83" s="127"/>
      <c r="R83" s="127"/>
      <c r="S83" s="127"/>
      <c r="T83" s="127" t="s">
        <v>60</v>
      </c>
      <c r="U83" s="127"/>
      <c r="V83" s="20"/>
      <c r="W83" s="20"/>
    </row>
    <row r="84" spans="1:23" ht="60" x14ac:dyDescent="0.25">
      <c r="A84" s="24" t="s">
        <v>133</v>
      </c>
      <c r="B84" s="127"/>
      <c r="C84" s="127"/>
      <c r="D84" s="127" t="s">
        <v>60</v>
      </c>
      <c r="E84" s="127" t="s">
        <v>60</v>
      </c>
      <c r="F84" s="127"/>
      <c r="G84" s="127"/>
      <c r="H84" s="235"/>
      <c r="I84" s="127" t="s">
        <v>60</v>
      </c>
      <c r="J84" s="127"/>
      <c r="K84" s="127" t="s">
        <v>60</v>
      </c>
      <c r="L84" s="127"/>
      <c r="M84" s="127"/>
      <c r="N84" s="127"/>
      <c r="O84" s="127"/>
      <c r="P84" s="127"/>
      <c r="Q84" s="127"/>
      <c r="R84" s="127"/>
      <c r="S84" s="127"/>
      <c r="T84" s="127" t="s">
        <v>60</v>
      </c>
      <c r="U84" s="127"/>
      <c r="V84" s="20"/>
      <c r="W84" s="20"/>
    </row>
    <row r="85" spans="1:23" ht="60" x14ac:dyDescent="0.25">
      <c r="A85" s="24" t="s">
        <v>134</v>
      </c>
      <c r="B85" s="127"/>
      <c r="C85" s="127"/>
      <c r="D85" s="127" t="s">
        <v>60</v>
      </c>
      <c r="E85" s="127" t="s">
        <v>60</v>
      </c>
      <c r="F85" s="127"/>
      <c r="G85" s="127"/>
      <c r="H85" s="235"/>
      <c r="I85" s="127"/>
      <c r="J85" s="127" t="s">
        <v>60</v>
      </c>
      <c r="K85" s="127" t="s">
        <v>60</v>
      </c>
      <c r="L85" s="127"/>
      <c r="M85" s="127"/>
      <c r="N85" s="127"/>
      <c r="O85" s="127"/>
      <c r="P85" s="127"/>
      <c r="Q85" s="127"/>
      <c r="R85" s="127"/>
      <c r="S85" s="127"/>
      <c r="T85" s="127"/>
      <c r="U85" s="127"/>
      <c r="V85" s="20"/>
      <c r="W85" s="20"/>
    </row>
    <row r="86" spans="1:23" ht="45" x14ac:dyDescent="0.25">
      <c r="A86" s="24" t="s">
        <v>135</v>
      </c>
      <c r="B86" s="127"/>
      <c r="C86" s="127"/>
      <c r="D86" s="127" t="s">
        <v>60</v>
      </c>
      <c r="E86" s="127" t="s">
        <v>60</v>
      </c>
      <c r="F86" s="127"/>
      <c r="G86" s="127"/>
      <c r="H86" s="235"/>
      <c r="I86" s="127" t="s">
        <v>60</v>
      </c>
      <c r="J86" s="127" t="s">
        <v>60</v>
      </c>
      <c r="K86" s="127" t="s">
        <v>60</v>
      </c>
      <c r="L86" s="127"/>
      <c r="M86" s="127"/>
      <c r="N86" s="127"/>
      <c r="O86" s="127"/>
      <c r="P86" s="127"/>
      <c r="Q86" s="127"/>
      <c r="R86" s="127"/>
      <c r="S86" s="127"/>
      <c r="T86" s="127" t="s">
        <v>60</v>
      </c>
      <c r="U86" s="127"/>
      <c r="V86" s="20"/>
      <c r="W86" s="20"/>
    </row>
    <row r="87" spans="1:23" ht="66" customHeight="1" x14ac:dyDescent="0.25">
      <c r="A87" s="24" t="s">
        <v>136</v>
      </c>
      <c r="B87" s="127" t="s">
        <v>60</v>
      </c>
      <c r="C87" s="127" t="s">
        <v>60</v>
      </c>
      <c r="D87" s="127"/>
      <c r="E87" s="127" t="s">
        <v>60</v>
      </c>
      <c r="F87" s="127"/>
      <c r="G87" s="127"/>
      <c r="H87" s="236"/>
      <c r="I87" s="127" t="s">
        <v>60</v>
      </c>
      <c r="J87" s="127"/>
      <c r="K87" s="127" t="s">
        <v>60</v>
      </c>
      <c r="L87" s="127"/>
      <c r="M87" s="127"/>
      <c r="N87" s="127"/>
      <c r="O87" s="127"/>
      <c r="P87" s="127"/>
      <c r="Q87" s="127"/>
      <c r="R87" s="127"/>
      <c r="S87" s="127" t="s">
        <v>60</v>
      </c>
      <c r="T87" s="127" t="s">
        <v>60</v>
      </c>
      <c r="U87" s="127"/>
      <c r="V87" s="20"/>
      <c r="W87" s="20"/>
    </row>
    <row r="88" spans="1:23" ht="327" customHeight="1" x14ac:dyDescent="0.25">
      <c r="A88" s="24" t="s">
        <v>137</v>
      </c>
      <c r="B88" s="127"/>
      <c r="C88" s="127"/>
      <c r="D88" s="127" t="s">
        <v>60</v>
      </c>
      <c r="E88" s="127" t="s">
        <v>60</v>
      </c>
      <c r="F88" s="127"/>
      <c r="G88" s="127"/>
      <c r="H88" s="239"/>
      <c r="I88" s="127" t="s">
        <v>60</v>
      </c>
      <c r="J88" s="127"/>
      <c r="K88" s="127" t="s">
        <v>60</v>
      </c>
      <c r="L88" s="127"/>
      <c r="M88" s="127"/>
      <c r="N88" s="127"/>
      <c r="O88" s="127"/>
      <c r="P88" s="127"/>
      <c r="Q88" s="127"/>
      <c r="R88" s="127"/>
      <c r="S88" s="127"/>
      <c r="T88" s="127" t="s">
        <v>60</v>
      </c>
      <c r="U88" s="127"/>
      <c r="V88" s="20"/>
      <c r="W88" s="20"/>
    </row>
    <row r="89" spans="1:23" ht="75" x14ac:dyDescent="0.25">
      <c r="A89" s="24" t="s">
        <v>138</v>
      </c>
      <c r="B89" s="127"/>
      <c r="C89" s="127" t="s">
        <v>60</v>
      </c>
      <c r="D89" s="127" t="s">
        <v>60</v>
      </c>
      <c r="E89" s="127" t="s">
        <v>60</v>
      </c>
      <c r="F89" s="127"/>
      <c r="G89" s="127" t="s">
        <v>60</v>
      </c>
      <c r="H89" s="239"/>
      <c r="I89" s="127"/>
      <c r="J89" s="127"/>
      <c r="K89" s="127" t="s">
        <v>60</v>
      </c>
      <c r="L89" s="127"/>
      <c r="M89" s="127"/>
      <c r="N89" s="127"/>
      <c r="O89" s="127"/>
      <c r="P89" s="127"/>
      <c r="Q89" s="127"/>
      <c r="R89" s="127"/>
      <c r="S89" s="127"/>
      <c r="T89" s="127" t="s">
        <v>60</v>
      </c>
      <c r="U89" s="127"/>
      <c r="V89" s="20"/>
      <c r="W89" s="20"/>
    </row>
    <row r="90" spans="1:23" ht="30" x14ac:dyDescent="0.25">
      <c r="A90" s="24" t="s">
        <v>139</v>
      </c>
      <c r="B90" s="127"/>
      <c r="C90" s="127"/>
      <c r="D90" s="127"/>
      <c r="E90" s="127"/>
      <c r="F90" s="127"/>
      <c r="G90" s="127" t="s">
        <v>60</v>
      </c>
      <c r="H90" s="239"/>
      <c r="I90" s="127"/>
      <c r="J90" s="127"/>
      <c r="K90" s="127" t="s">
        <v>60</v>
      </c>
      <c r="L90" s="127"/>
      <c r="M90" s="127"/>
      <c r="N90" s="127"/>
      <c r="O90" s="127"/>
      <c r="P90" s="127"/>
      <c r="Q90" s="127"/>
      <c r="R90" s="127"/>
      <c r="S90" s="127"/>
      <c r="T90" s="127" t="s">
        <v>60</v>
      </c>
      <c r="U90" s="127"/>
      <c r="V90" s="20"/>
      <c r="W90" s="20"/>
    </row>
    <row r="91" spans="1:23" ht="45" x14ac:dyDescent="0.25">
      <c r="A91" s="24" t="s">
        <v>140</v>
      </c>
      <c r="B91" s="127"/>
      <c r="C91" s="127"/>
      <c r="D91" s="127" t="s">
        <v>60</v>
      </c>
      <c r="E91" s="127" t="s">
        <v>60</v>
      </c>
      <c r="F91" s="127"/>
      <c r="G91" s="127"/>
      <c r="H91" s="239"/>
      <c r="I91" s="127"/>
      <c r="J91" s="127"/>
      <c r="K91" s="127" t="s">
        <v>60</v>
      </c>
      <c r="L91" s="127"/>
      <c r="M91" s="127"/>
      <c r="N91" s="127"/>
      <c r="O91" s="127"/>
      <c r="P91" s="127"/>
      <c r="Q91" s="127"/>
      <c r="R91" s="127"/>
      <c r="S91" s="127"/>
      <c r="T91" s="127" t="s">
        <v>60</v>
      </c>
      <c r="U91" s="127"/>
      <c r="V91" s="20"/>
      <c r="W91" s="20"/>
    </row>
    <row r="92" spans="1:23" ht="30" x14ac:dyDescent="0.25">
      <c r="A92" s="24" t="s">
        <v>141</v>
      </c>
      <c r="B92" s="127"/>
      <c r="C92" s="127" t="s">
        <v>60</v>
      </c>
      <c r="D92" s="127"/>
      <c r="E92" s="127" t="s">
        <v>60</v>
      </c>
      <c r="F92" s="127"/>
      <c r="G92" s="127"/>
      <c r="H92" s="239"/>
      <c r="I92" s="127"/>
      <c r="J92" s="127"/>
      <c r="K92" s="127" t="s">
        <v>60</v>
      </c>
      <c r="L92" s="127"/>
      <c r="M92" s="127"/>
      <c r="N92" s="127"/>
      <c r="O92" s="127"/>
      <c r="P92" s="127" t="s">
        <v>60</v>
      </c>
      <c r="Q92" s="127"/>
      <c r="R92" s="127"/>
      <c r="S92" s="127"/>
      <c r="T92" s="127" t="s">
        <v>60</v>
      </c>
      <c r="U92" s="127"/>
      <c r="V92" s="20"/>
      <c r="W92" s="20"/>
    </row>
    <row r="93" spans="1:23" ht="30" x14ac:dyDescent="0.25">
      <c r="A93" s="24" t="s">
        <v>142</v>
      </c>
      <c r="B93" s="127"/>
      <c r="C93" s="127" t="s">
        <v>60</v>
      </c>
      <c r="D93" s="127"/>
      <c r="E93" s="127" t="s">
        <v>60</v>
      </c>
      <c r="F93" s="127"/>
      <c r="G93" s="127"/>
      <c r="H93" s="239"/>
      <c r="I93" s="127"/>
      <c r="J93" s="127"/>
      <c r="K93" s="127" t="s">
        <v>60</v>
      </c>
      <c r="L93" s="127"/>
      <c r="M93" s="127"/>
      <c r="N93" s="127"/>
      <c r="O93" s="127"/>
      <c r="P93" s="127" t="s">
        <v>60</v>
      </c>
      <c r="Q93" s="127"/>
      <c r="R93" s="127"/>
      <c r="S93" s="127"/>
      <c r="T93" s="127"/>
      <c r="U93" s="127"/>
      <c r="V93" s="20"/>
      <c r="W93" s="20"/>
    </row>
    <row r="94" spans="1:23" ht="125.25" customHeight="1" x14ac:dyDescent="0.25">
      <c r="A94" s="24" t="s">
        <v>143</v>
      </c>
      <c r="B94" s="127"/>
      <c r="C94" s="127"/>
      <c r="D94" s="127" t="s">
        <v>60</v>
      </c>
      <c r="E94" s="127" t="s">
        <v>60</v>
      </c>
      <c r="F94" s="127"/>
      <c r="G94" s="127"/>
      <c r="H94" s="239"/>
      <c r="I94" s="127"/>
      <c r="J94" s="127"/>
      <c r="K94" s="127" t="s">
        <v>60</v>
      </c>
      <c r="L94" s="127"/>
      <c r="M94" s="127"/>
      <c r="N94" s="127"/>
      <c r="O94" s="127"/>
      <c r="P94" s="127"/>
      <c r="Q94" s="127"/>
      <c r="R94" s="127"/>
      <c r="S94" s="127"/>
      <c r="T94" s="127" t="s">
        <v>60</v>
      </c>
      <c r="U94" s="127"/>
      <c r="V94" s="20"/>
      <c r="W94" s="20"/>
    </row>
    <row r="95" spans="1:23" ht="45" x14ac:dyDescent="0.25">
      <c r="A95" s="24" t="s">
        <v>144</v>
      </c>
      <c r="B95" s="127"/>
      <c r="C95" s="127"/>
      <c r="D95" s="127" t="s">
        <v>60</v>
      </c>
      <c r="E95" s="127" t="s">
        <v>60</v>
      </c>
      <c r="F95" s="127"/>
      <c r="G95" s="127" t="s">
        <v>60</v>
      </c>
      <c r="H95" s="239"/>
      <c r="I95" s="127"/>
      <c r="J95" s="127"/>
      <c r="K95" s="127" t="s">
        <v>60</v>
      </c>
      <c r="L95" s="127"/>
      <c r="M95" s="127"/>
      <c r="N95" s="127"/>
      <c r="O95" s="127"/>
      <c r="P95" s="127"/>
      <c r="Q95" s="127"/>
      <c r="R95" s="127"/>
      <c r="S95" s="127"/>
      <c r="T95" s="127" t="s">
        <v>60</v>
      </c>
      <c r="U95" s="127" t="s">
        <v>60</v>
      </c>
      <c r="V95" s="20"/>
      <c r="W95" s="20"/>
    </row>
    <row r="96" spans="1:23" ht="45" x14ac:dyDescent="0.25">
      <c r="A96" s="24" t="s">
        <v>145</v>
      </c>
      <c r="B96" s="127"/>
      <c r="C96" s="127" t="s">
        <v>60</v>
      </c>
      <c r="D96" s="127" t="s">
        <v>60</v>
      </c>
      <c r="E96" s="127" t="s">
        <v>60</v>
      </c>
      <c r="F96" s="127"/>
      <c r="G96" s="127" t="s">
        <v>60</v>
      </c>
      <c r="H96" s="239"/>
      <c r="I96" s="127"/>
      <c r="J96" s="127"/>
      <c r="K96" s="127" t="s">
        <v>60</v>
      </c>
      <c r="L96" s="127"/>
      <c r="M96" s="127"/>
      <c r="N96" s="127"/>
      <c r="O96" s="127"/>
      <c r="P96" s="127"/>
      <c r="Q96" s="127"/>
      <c r="R96" s="127"/>
      <c r="S96" s="127" t="s">
        <v>60</v>
      </c>
      <c r="T96" s="127" t="s">
        <v>60</v>
      </c>
      <c r="U96" s="127"/>
      <c r="V96" s="20"/>
      <c r="W96" s="20"/>
    </row>
    <row r="97" spans="1:23" ht="138.75" customHeight="1" x14ac:dyDescent="0.25">
      <c r="A97" s="24" t="s">
        <v>152</v>
      </c>
      <c r="B97" s="127" t="s">
        <v>60</v>
      </c>
      <c r="C97" s="127"/>
      <c r="D97" s="127"/>
      <c r="E97" s="127" t="s">
        <v>60</v>
      </c>
      <c r="F97" s="127"/>
      <c r="G97" s="127" t="s">
        <v>60</v>
      </c>
      <c r="H97" s="239"/>
      <c r="I97" s="127"/>
      <c r="J97" s="127"/>
      <c r="K97" s="127" t="s">
        <v>60</v>
      </c>
      <c r="L97" s="127" t="s">
        <v>60</v>
      </c>
      <c r="M97" s="127"/>
      <c r="N97" s="127"/>
      <c r="O97" s="127"/>
      <c r="P97" s="127"/>
      <c r="Q97" s="127" t="s">
        <v>60</v>
      </c>
      <c r="R97" s="127"/>
      <c r="S97" s="127"/>
      <c r="T97" s="127"/>
      <c r="U97" s="127"/>
      <c r="V97" s="127"/>
      <c r="W97" s="20"/>
    </row>
    <row r="98" spans="1:23" ht="45" x14ac:dyDescent="0.25">
      <c r="A98" s="24" t="s">
        <v>153</v>
      </c>
      <c r="B98" s="127" t="s">
        <v>60</v>
      </c>
      <c r="C98" s="127"/>
      <c r="D98" s="127"/>
      <c r="E98" s="127" t="s">
        <v>60</v>
      </c>
      <c r="F98" s="127"/>
      <c r="G98" s="127"/>
      <c r="H98" s="239"/>
      <c r="I98" s="127"/>
      <c r="J98" s="127"/>
      <c r="K98" s="127" t="s">
        <v>60</v>
      </c>
      <c r="L98" s="127"/>
      <c r="M98" s="127"/>
      <c r="N98" s="127"/>
      <c r="O98" s="127"/>
      <c r="P98" s="127"/>
      <c r="Q98" s="127"/>
      <c r="R98" s="127" t="s">
        <v>60</v>
      </c>
      <c r="S98" s="127"/>
      <c r="T98" s="127"/>
      <c r="U98" s="127"/>
      <c r="V98" s="127"/>
      <c r="W98" s="20"/>
    </row>
    <row r="99" spans="1:23" ht="51" customHeight="1" x14ac:dyDescent="0.25">
      <c r="A99" s="24" t="s">
        <v>146</v>
      </c>
      <c r="B99" s="127"/>
      <c r="C99" s="127" t="s">
        <v>60</v>
      </c>
      <c r="D99" s="127"/>
      <c r="E99" s="127" t="s">
        <v>60</v>
      </c>
      <c r="F99" s="127"/>
      <c r="G99" s="127"/>
      <c r="H99" s="239"/>
      <c r="I99" s="127"/>
      <c r="J99" s="127"/>
      <c r="K99" s="127" t="s">
        <v>60</v>
      </c>
      <c r="L99" s="127"/>
      <c r="M99" s="127"/>
      <c r="N99" s="127"/>
      <c r="O99" s="127"/>
      <c r="P99" s="127"/>
      <c r="Q99" s="127"/>
      <c r="R99" s="127" t="s">
        <v>60</v>
      </c>
      <c r="S99" s="127"/>
      <c r="T99" s="127"/>
      <c r="U99" s="127"/>
      <c r="V99" s="127"/>
      <c r="W99" s="20"/>
    </row>
    <row r="100" spans="1:23" ht="30" x14ac:dyDescent="0.25">
      <c r="A100" s="24" t="s">
        <v>147</v>
      </c>
      <c r="B100" s="127"/>
      <c r="C100" s="127"/>
      <c r="D100" s="127"/>
      <c r="E100" s="127"/>
      <c r="F100" s="127"/>
      <c r="G100" s="127" t="s">
        <v>60</v>
      </c>
      <c r="H100" s="27"/>
      <c r="I100" s="127"/>
      <c r="J100" s="127"/>
      <c r="K100" s="127" t="s">
        <v>60</v>
      </c>
      <c r="L100" s="127"/>
      <c r="M100" s="127"/>
      <c r="N100" s="127"/>
      <c r="O100" s="127"/>
      <c r="P100" s="127"/>
      <c r="Q100" s="127"/>
      <c r="R100" s="127" t="s">
        <v>60</v>
      </c>
      <c r="S100" s="127"/>
      <c r="T100" s="127" t="s">
        <v>60</v>
      </c>
      <c r="U100" s="127"/>
      <c r="V100" s="127"/>
      <c r="W100" s="20"/>
    </row>
  </sheetData>
  <mergeCells count="58">
    <mergeCell ref="A1:W1"/>
    <mergeCell ref="A2:W2"/>
    <mergeCell ref="A4:A5"/>
    <mergeCell ref="B4:G4"/>
    <mergeCell ref="H4:H16"/>
    <mergeCell ref="I4:U4"/>
    <mergeCell ref="V4:V5"/>
    <mergeCell ref="W4:W5"/>
    <mergeCell ref="B6:G6"/>
    <mergeCell ref="I6:W6"/>
    <mergeCell ref="H59:H67"/>
    <mergeCell ref="H68:H69"/>
    <mergeCell ref="H17:H24"/>
    <mergeCell ref="H25:H33"/>
    <mergeCell ref="B34:G34"/>
    <mergeCell ref="H50:H58"/>
    <mergeCell ref="B52:G52"/>
    <mergeCell ref="I52:W52"/>
    <mergeCell ref="B57:G57"/>
    <mergeCell ref="I57:W57"/>
    <mergeCell ref="H34:H41"/>
    <mergeCell ref="H42:H49"/>
    <mergeCell ref="B43:G43"/>
    <mergeCell ref="I43:W43"/>
    <mergeCell ref="B46:G46"/>
    <mergeCell ref="I46:W46"/>
    <mergeCell ref="I34:W34"/>
    <mergeCell ref="B70:G70"/>
    <mergeCell ref="H70:H72"/>
    <mergeCell ref="I70:W70"/>
    <mergeCell ref="K79:K80"/>
    <mergeCell ref="L79:L80"/>
    <mergeCell ref="M79:M80"/>
    <mergeCell ref="B79:B80"/>
    <mergeCell ref="C79:C80"/>
    <mergeCell ref="D79:D80"/>
    <mergeCell ref="E79:E80"/>
    <mergeCell ref="F79:F80"/>
    <mergeCell ref="G79:G80"/>
    <mergeCell ref="H73:H78"/>
    <mergeCell ref="B76:G76"/>
    <mergeCell ref="I76:W76"/>
    <mergeCell ref="H92:H99"/>
    <mergeCell ref="T79:T80"/>
    <mergeCell ref="U79:U80"/>
    <mergeCell ref="V79:V80"/>
    <mergeCell ref="W79:W80"/>
    <mergeCell ref="H81:H87"/>
    <mergeCell ref="H88:H91"/>
    <mergeCell ref="N79:N80"/>
    <mergeCell ref="O79:O80"/>
    <mergeCell ref="P79:P80"/>
    <mergeCell ref="Q79:Q80"/>
    <mergeCell ref="R79:R80"/>
    <mergeCell ref="S79:S80"/>
    <mergeCell ref="H79:H80"/>
    <mergeCell ref="I79:I80"/>
    <mergeCell ref="J79:J8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topLeftCell="A58" workbookViewId="0">
      <selection activeCell="A25" sqref="A1:A1048576"/>
    </sheetView>
  </sheetViews>
  <sheetFormatPr defaultRowHeight="15" x14ac:dyDescent="0.25"/>
  <cols>
    <col min="1" max="1" width="13.28515625" style="101" bestFit="1" customWidth="1"/>
    <col min="2" max="2" width="38.5703125" style="106" customWidth="1"/>
    <col min="3" max="3" width="11.28515625" style="107" customWidth="1"/>
    <col min="4" max="4" width="25.85546875" style="106" customWidth="1"/>
    <col min="5" max="6" width="9" style="106" customWidth="1"/>
    <col min="7" max="7" width="10.28515625" style="106" customWidth="1"/>
    <col min="8" max="8" width="11.140625" style="106" customWidth="1"/>
    <col min="9" max="14" width="9" style="106" customWidth="1"/>
    <col min="15" max="15" width="10.28515625" style="106" customWidth="1"/>
    <col min="16" max="16" width="9" style="119" customWidth="1"/>
    <col min="17" max="18" width="9.140625" style="106" customWidth="1"/>
    <col min="19" max="19" width="42.85546875" style="120" customWidth="1"/>
    <col min="20" max="20" width="33.42578125" style="106" bestFit="1" customWidth="1"/>
    <col min="21" max="21" width="17.140625" style="106" bestFit="1" customWidth="1"/>
    <col min="22" max="22" width="12.42578125" style="106" bestFit="1" customWidth="1"/>
    <col min="23" max="23" width="9.140625" style="106"/>
    <col min="24" max="25" width="12.42578125" style="106" bestFit="1" customWidth="1"/>
    <col min="26" max="16384" width="9.140625" style="106"/>
  </cols>
  <sheetData>
    <row r="1" spans="1:25" s="93" customFormat="1" ht="57.75" customHeight="1" x14ac:dyDescent="0.25">
      <c r="A1" s="90" t="s">
        <v>1</v>
      </c>
      <c r="B1" s="89" t="s">
        <v>2</v>
      </c>
      <c r="C1" s="91" t="s">
        <v>3</v>
      </c>
      <c r="D1" s="89" t="s">
        <v>4</v>
      </c>
      <c r="E1" s="91" t="s">
        <v>210</v>
      </c>
      <c r="F1" s="91" t="s">
        <v>211</v>
      </c>
      <c r="G1" s="91" t="s">
        <v>212</v>
      </c>
      <c r="H1" s="91" t="s">
        <v>213</v>
      </c>
      <c r="I1" s="91" t="s">
        <v>214</v>
      </c>
      <c r="J1" s="91" t="s">
        <v>5</v>
      </c>
      <c r="K1" s="91" t="s">
        <v>6</v>
      </c>
      <c r="L1" s="91" t="s">
        <v>7</v>
      </c>
      <c r="M1" s="91" t="s">
        <v>8</v>
      </c>
      <c r="N1" s="91" t="s">
        <v>9</v>
      </c>
      <c r="O1" s="91" t="s">
        <v>10</v>
      </c>
      <c r="P1" s="92" t="s">
        <v>215</v>
      </c>
      <c r="Q1" s="91" t="s">
        <v>216</v>
      </c>
      <c r="R1" s="91" t="s">
        <v>217</v>
      </c>
      <c r="S1" s="91" t="s">
        <v>218</v>
      </c>
      <c r="T1" s="91" t="s">
        <v>219</v>
      </c>
      <c r="U1" s="91" t="s">
        <v>220</v>
      </c>
      <c r="V1" s="89" t="s">
        <v>221</v>
      </c>
      <c r="W1" s="89" t="s">
        <v>222</v>
      </c>
      <c r="X1" s="89" t="s">
        <v>223</v>
      </c>
      <c r="Y1" s="89" t="s">
        <v>224</v>
      </c>
    </row>
    <row r="2" spans="1:25" s="101" customFormat="1" ht="45" x14ac:dyDescent="0.25">
      <c r="A2" s="94">
        <v>1</v>
      </c>
      <c r="B2" s="53" t="s">
        <v>11</v>
      </c>
      <c r="C2" s="95" t="s">
        <v>12</v>
      </c>
      <c r="D2" s="95" t="s">
        <v>13</v>
      </c>
      <c r="E2" s="96">
        <v>14.508380000000001</v>
      </c>
      <c r="F2" s="94">
        <v>15</v>
      </c>
      <c r="G2" s="94">
        <v>4.5</v>
      </c>
      <c r="H2" s="94"/>
      <c r="I2" s="94">
        <v>4.4000000000000004</v>
      </c>
      <c r="J2" s="97">
        <f>SUM(E2*0.3)</f>
        <v>4.3525140000000002</v>
      </c>
      <c r="K2" s="94"/>
      <c r="L2" s="94"/>
      <c r="M2" s="94"/>
      <c r="N2" s="94"/>
      <c r="O2" s="98">
        <f>SUM(J2:N2)</f>
        <v>4.3525140000000002</v>
      </c>
      <c r="P2" s="99">
        <v>1</v>
      </c>
      <c r="Q2" s="94" t="s">
        <v>225</v>
      </c>
      <c r="R2" s="94"/>
      <c r="S2" s="100"/>
      <c r="T2" s="94" t="s">
        <v>226</v>
      </c>
      <c r="U2" s="94" t="s">
        <v>227</v>
      </c>
      <c r="V2" s="94">
        <f>20*G2</f>
        <v>90</v>
      </c>
      <c r="W2" s="94">
        <v>0</v>
      </c>
      <c r="X2" s="94">
        <v>113</v>
      </c>
      <c r="Y2" s="94">
        <f>30*G2</f>
        <v>135</v>
      </c>
    </row>
    <row r="3" spans="1:25" s="101" customFormat="1" ht="45" x14ac:dyDescent="0.25">
      <c r="A3" s="94">
        <v>2</v>
      </c>
      <c r="B3" s="53" t="s">
        <v>11</v>
      </c>
      <c r="C3" s="95" t="s">
        <v>14</v>
      </c>
      <c r="D3" s="95" t="s">
        <v>13</v>
      </c>
      <c r="E3" s="96">
        <v>49.087223999999999</v>
      </c>
      <c r="F3" s="94">
        <v>49</v>
      </c>
      <c r="G3" s="94">
        <v>14.7</v>
      </c>
      <c r="H3" s="94">
        <v>14.7</v>
      </c>
      <c r="I3" s="94"/>
      <c r="J3" s="97">
        <f>SUM(E3*0.3)</f>
        <v>14.726167199999999</v>
      </c>
      <c r="K3" s="94"/>
      <c r="L3" s="94"/>
      <c r="M3" s="94"/>
      <c r="N3" s="94"/>
      <c r="O3" s="97">
        <f t="shared" ref="O3:O66" si="0">SUM(J3:N3)</f>
        <v>14.726167199999999</v>
      </c>
      <c r="P3" s="99">
        <v>1</v>
      </c>
      <c r="Q3" s="94" t="s">
        <v>228</v>
      </c>
      <c r="R3" s="94">
        <v>75</v>
      </c>
      <c r="S3" s="100"/>
      <c r="T3" s="88" t="s">
        <v>229</v>
      </c>
      <c r="U3" s="88" t="s">
        <v>230</v>
      </c>
      <c r="V3" s="94">
        <v>0</v>
      </c>
      <c r="W3" s="88">
        <v>3</v>
      </c>
      <c r="X3" s="94">
        <v>0</v>
      </c>
      <c r="Y3" s="94">
        <v>0</v>
      </c>
    </row>
    <row r="4" spans="1:25" s="101" customFormat="1" ht="45" x14ac:dyDescent="0.25">
      <c r="A4" s="94">
        <v>3</v>
      </c>
      <c r="B4" s="53" t="s">
        <v>11</v>
      </c>
      <c r="C4" s="95" t="s">
        <v>14</v>
      </c>
      <c r="D4" s="95" t="s">
        <v>13</v>
      </c>
      <c r="E4" s="96">
        <v>30.784759000000001</v>
      </c>
      <c r="F4" s="94">
        <v>31</v>
      </c>
      <c r="G4" s="94">
        <v>9.3000000000000007</v>
      </c>
      <c r="H4" s="94">
        <v>9.3000000000000007</v>
      </c>
      <c r="I4" s="94"/>
      <c r="J4" s="97">
        <f>SUM(E4*0.3)</f>
        <v>9.2354277000000007</v>
      </c>
      <c r="K4" s="94"/>
      <c r="L4" s="94"/>
      <c r="M4" s="94"/>
      <c r="N4" s="94"/>
      <c r="O4" s="97">
        <f t="shared" si="0"/>
        <v>9.2354277000000007</v>
      </c>
      <c r="P4" s="99"/>
      <c r="Q4" s="94" t="s">
        <v>228</v>
      </c>
      <c r="R4" s="102">
        <f>SUM(O4*5)</f>
        <v>46.177138500000005</v>
      </c>
      <c r="S4" s="60" t="s">
        <v>231</v>
      </c>
      <c r="T4" s="88" t="s">
        <v>232</v>
      </c>
      <c r="U4" s="88" t="s">
        <v>233</v>
      </c>
      <c r="V4" s="94">
        <v>0</v>
      </c>
      <c r="W4" s="88">
        <v>2</v>
      </c>
      <c r="X4" s="94">
        <v>0</v>
      </c>
      <c r="Y4" s="94">
        <v>0</v>
      </c>
    </row>
    <row r="5" spans="1:25" s="101" customFormat="1" ht="45" x14ac:dyDescent="0.25">
      <c r="A5" s="94">
        <v>4</v>
      </c>
      <c r="B5" s="53" t="s">
        <v>11</v>
      </c>
      <c r="C5" s="95" t="s">
        <v>14</v>
      </c>
      <c r="D5" s="95" t="s">
        <v>13</v>
      </c>
      <c r="E5" s="96">
        <v>63.933422</v>
      </c>
      <c r="F5" s="94">
        <v>64</v>
      </c>
      <c r="G5" s="94">
        <v>19.2</v>
      </c>
      <c r="H5" s="94">
        <v>19.2</v>
      </c>
      <c r="I5" s="94"/>
      <c r="J5" s="97">
        <f>SUM(E5*0.3)</f>
        <v>19.180026599999998</v>
      </c>
      <c r="K5" s="94"/>
      <c r="L5" s="94"/>
      <c r="M5" s="94"/>
      <c r="N5" s="94"/>
      <c r="O5" s="97">
        <f t="shared" si="0"/>
        <v>19.180026599999998</v>
      </c>
      <c r="P5" s="99"/>
      <c r="Q5" s="94" t="s">
        <v>228</v>
      </c>
      <c r="R5" s="102">
        <f>SUM(O5*5)</f>
        <v>95.900132999999983</v>
      </c>
      <c r="S5" s="100"/>
      <c r="T5" s="88" t="s">
        <v>234</v>
      </c>
      <c r="U5" s="88" t="s">
        <v>230</v>
      </c>
      <c r="V5" s="94">
        <v>0</v>
      </c>
      <c r="W5" s="88">
        <v>3</v>
      </c>
      <c r="X5" s="94">
        <v>0</v>
      </c>
      <c r="Y5" s="94">
        <v>0</v>
      </c>
    </row>
    <row r="6" spans="1:25" s="101" customFormat="1" x14ac:dyDescent="0.25">
      <c r="A6" s="94">
        <v>5</v>
      </c>
      <c r="B6" s="53" t="s">
        <v>15</v>
      </c>
      <c r="C6" s="95" t="s">
        <v>12</v>
      </c>
      <c r="D6" s="95" t="s">
        <v>16</v>
      </c>
      <c r="E6" s="96">
        <v>16.686917000000001</v>
      </c>
      <c r="F6" s="94">
        <v>17</v>
      </c>
      <c r="G6" s="94">
        <v>17</v>
      </c>
      <c r="H6" s="94"/>
      <c r="I6" s="94">
        <v>17</v>
      </c>
      <c r="J6" s="94"/>
      <c r="K6" s="94"/>
      <c r="L6" s="94">
        <v>17</v>
      </c>
      <c r="M6" s="94"/>
      <c r="N6" s="94"/>
      <c r="O6" s="97">
        <f t="shared" si="0"/>
        <v>17</v>
      </c>
      <c r="P6" s="99">
        <v>1</v>
      </c>
      <c r="Q6" s="94" t="s">
        <v>225</v>
      </c>
      <c r="R6" s="94"/>
      <c r="S6" s="100"/>
      <c r="T6" s="88" t="s">
        <v>235</v>
      </c>
      <c r="U6" s="88" t="s">
        <v>236</v>
      </c>
      <c r="V6" s="94">
        <f>20*G6</f>
        <v>340</v>
      </c>
      <c r="W6" s="88">
        <v>0</v>
      </c>
      <c r="X6" s="94">
        <f>25*G6</f>
        <v>425</v>
      </c>
      <c r="Y6" s="94">
        <f>30*G6</f>
        <v>510</v>
      </c>
    </row>
    <row r="7" spans="1:25" s="101" customFormat="1" x14ac:dyDescent="0.25">
      <c r="A7" s="94">
        <v>7</v>
      </c>
      <c r="B7" s="53" t="s">
        <v>15</v>
      </c>
      <c r="C7" s="95" t="s">
        <v>12</v>
      </c>
      <c r="D7" s="95" t="s">
        <v>16</v>
      </c>
      <c r="E7" s="96">
        <v>8.8979189999999999</v>
      </c>
      <c r="F7" s="94">
        <v>9</v>
      </c>
      <c r="G7" s="94">
        <v>9</v>
      </c>
      <c r="H7" s="94"/>
      <c r="I7" s="94">
        <v>9</v>
      </c>
      <c r="J7" s="94"/>
      <c r="K7" s="94"/>
      <c r="L7" s="94">
        <v>9</v>
      </c>
      <c r="M7" s="94"/>
      <c r="N7" s="94"/>
      <c r="O7" s="97">
        <f t="shared" si="0"/>
        <v>9</v>
      </c>
      <c r="P7" s="99">
        <v>1</v>
      </c>
      <c r="Q7" s="94" t="s">
        <v>225</v>
      </c>
      <c r="R7" s="94"/>
      <c r="S7" s="100"/>
      <c r="T7" s="88" t="s">
        <v>237</v>
      </c>
      <c r="U7" s="88" t="s">
        <v>238</v>
      </c>
      <c r="V7" s="94">
        <f>20*G7</f>
        <v>180</v>
      </c>
      <c r="W7" s="94">
        <v>0</v>
      </c>
      <c r="X7" s="94">
        <f>25*G7</f>
        <v>225</v>
      </c>
      <c r="Y7" s="94">
        <f>30*G7</f>
        <v>270</v>
      </c>
    </row>
    <row r="8" spans="1:25" s="101" customFormat="1" x14ac:dyDescent="0.25">
      <c r="A8" s="94">
        <v>8</v>
      </c>
      <c r="B8" s="53" t="s">
        <v>15</v>
      </c>
      <c r="C8" s="95" t="s">
        <v>12</v>
      </c>
      <c r="D8" s="95" t="s">
        <v>16</v>
      </c>
      <c r="E8" s="96">
        <v>6.753412</v>
      </c>
      <c r="F8" s="94">
        <v>7</v>
      </c>
      <c r="G8" s="94">
        <v>7</v>
      </c>
      <c r="H8" s="94"/>
      <c r="I8" s="94">
        <v>7</v>
      </c>
      <c r="J8" s="94"/>
      <c r="K8" s="94"/>
      <c r="L8" s="94">
        <v>7</v>
      </c>
      <c r="M8" s="94"/>
      <c r="N8" s="94"/>
      <c r="O8" s="97">
        <f t="shared" si="0"/>
        <v>7</v>
      </c>
      <c r="P8" s="99">
        <v>1</v>
      </c>
      <c r="Q8" s="94" t="s">
        <v>225</v>
      </c>
      <c r="R8" s="94"/>
      <c r="S8" s="100"/>
      <c r="T8" s="88" t="s">
        <v>239</v>
      </c>
      <c r="U8" s="88" t="s">
        <v>240</v>
      </c>
      <c r="V8" s="94">
        <f>20*G8</f>
        <v>140</v>
      </c>
      <c r="W8" s="94">
        <v>0</v>
      </c>
      <c r="X8" s="94">
        <f>25*G8</f>
        <v>175</v>
      </c>
      <c r="Y8" s="94">
        <f>30*G8</f>
        <v>210</v>
      </c>
    </row>
    <row r="9" spans="1:25" s="101" customFormat="1" ht="45" x14ac:dyDescent="0.25">
      <c r="A9" s="94">
        <v>9</v>
      </c>
      <c r="B9" s="53" t="s">
        <v>17</v>
      </c>
      <c r="C9" s="95" t="s">
        <v>14</v>
      </c>
      <c r="D9" s="95" t="s">
        <v>13</v>
      </c>
      <c r="E9" s="96">
        <v>155.60165699999999</v>
      </c>
      <c r="F9" s="94">
        <v>156</v>
      </c>
      <c r="G9" s="94">
        <v>156</v>
      </c>
      <c r="H9" s="94">
        <v>156</v>
      </c>
      <c r="I9" s="94"/>
      <c r="J9" s="94"/>
      <c r="K9" s="94">
        <v>131</v>
      </c>
      <c r="L9" s="94">
        <v>15</v>
      </c>
      <c r="M9" s="94"/>
      <c r="N9" s="94"/>
      <c r="O9" s="97">
        <f t="shared" si="0"/>
        <v>146</v>
      </c>
      <c r="P9" s="99"/>
      <c r="Q9" s="94" t="s">
        <v>228</v>
      </c>
      <c r="R9" s="94">
        <f>SUM(O9*2.5)</f>
        <v>365</v>
      </c>
      <c r="S9" s="60" t="s">
        <v>241</v>
      </c>
      <c r="T9" s="95" t="s">
        <v>242</v>
      </c>
      <c r="U9" s="95" t="s">
        <v>243</v>
      </c>
      <c r="V9" s="94">
        <v>0</v>
      </c>
      <c r="W9" s="94">
        <v>23</v>
      </c>
      <c r="X9" s="94">
        <v>0</v>
      </c>
      <c r="Y9" s="94">
        <v>0</v>
      </c>
    </row>
    <row r="10" spans="1:25" s="101" customFormat="1" ht="45" x14ac:dyDescent="0.25">
      <c r="A10" s="94">
        <v>10</v>
      </c>
      <c r="B10" s="53" t="s">
        <v>11</v>
      </c>
      <c r="C10" s="95" t="s">
        <v>14</v>
      </c>
      <c r="D10" s="95" t="s">
        <v>13</v>
      </c>
      <c r="E10" s="96">
        <v>28.038793999999999</v>
      </c>
      <c r="F10" s="94">
        <v>28</v>
      </c>
      <c r="G10" s="94">
        <v>8.4</v>
      </c>
      <c r="H10" s="94">
        <v>8.4</v>
      </c>
      <c r="I10" s="94"/>
      <c r="J10" s="97">
        <f>SUM(E10*0.3)</f>
        <v>8.4116381999999987</v>
      </c>
      <c r="K10" s="94"/>
      <c r="L10" s="94"/>
      <c r="M10" s="94"/>
      <c r="N10" s="94"/>
      <c r="O10" s="97">
        <f t="shared" si="0"/>
        <v>8.4116381999999987</v>
      </c>
      <c r="P10" s="99"/>
      <c r="Q10" s="94" t="s">
        <v>228</v>
      </c>
      <c r="R10" s="102">
        <f>SUM(O10*5)</f>
        <v>42.058190999999994</v>
      </c>
      <c r="S10" s="100"/>
      <c r="T10" s="88" t="s">
        <v>244</v>
      </c>
      <c r="U10" s="88" t="s">
        <v>233</v>
      </c>
      <c r="V10" s="94">
        <v>0</v>
      </c>
      <c r="W10" s="94">
        <v>2</v>
      </c>
      <c r="X10" s="94">
        <v>0</v>
      </c>
      <c r="Y10" s="94">
        <v>0</v>
      </c>
    </row>
    <row r="11" spans="1:25" s="101" customFormat="1" ht="45" x14ac:dyDescent="0.25">
      <c r="A11" s="94">
        <v>11</v>
      </c>
      <c r="B11" s="53" t="s">
        <v>11</v>
      </c>
      <c r="C11" s="95" t="s">
        <v>14</v>
      </c>
      <c r="D11" s="95" t="s">
        <v>13</v>
      </c>
      <c r="E11" s="96">
        <v>20.419834999999999</v>
      </c>
      <c r="F11" s="94">
        <v>20</v>
      </c>
      <c r="G11" s="94">
        <v>6</v>
      </c>
      <c r="H11" s="94">
        <v>6</v>
      </c>
      <c r="I11" s="94"/>
      <c r="J11" s="97">
        <f>SUM(E11*0.3)</f>
        <v>6.1259504999999992</v>
      </c>
      <c r="K11" s="94"/>
      <c r="L11" s="94"/>
      <c r="M11" s="94"/>
      <c r="N11" s="94"/>
      <c r="O11" s="97">
        <f t="shared" si="0"/>
        <v>6.1259504999999992</v>
      </c>
      <c r="P11" s="99"/>
      <c r="Q11" s="94" t="s">
        <v>228</v>
      </c>
      <c r="R11" s="102">
        <f>SUM(O11*5)</f>
        <v>30.629752499999995</v>
      </c>
      <c r="S11" s="60" t="s">
        <v>245</v>
      </c>
      <c r="T11" s="88" t="s">
        <v>246</v>
      </c>
      <c r="U11" s="88" t="s">
        <v>247</v>
      </c>
      <c r="V11" s="94">
        <v>0</v>
      </c>
      <c r="W11" s="94">
        <v>1</v>
      </c>
      <c r="X11" s="94">
        <v>0</v>
      </c>
      <c r="Y11" s="94">
        <v>0</v>
      </c>
    </row>
    <row r="12" spans="1:25" s="101" customFormat="1" ht="45" x14ac:dyDescent="0.25">
      <c r="A12" s="94">
        <v>12</v>
      </c>
      <c r="B12" s="53" t="s">
        <v>17</v>
      </c>
      <c r="C12" s="95" t="s">
        <v>14</v>
      </c>
      <c r="D12" s="95" t="s">
        <v>13</v>
      </c>
      <c r="E12" s="96">
        <v>6.6969399999999997</v>
      </c>
      <c r="F12" s="94">
        <v>7</v>
      </c>
      <c r="G12" s="94">
        <v>7</v>
      </c>
      <c r="H12" s="94">
        <v>7</v>
      </c>
      <c r="I12" s="94"/>
      <c r="J12" s="94"/>
      <c r="K12" s="94">
        <v>6</v>
      </c>
      <c r="L12" s="94"/>
      <c r="M12" s="94"/>
      <c r="N12" s="94"/>
      <c r="O12" s="97">
        <f t="shared" si="0"/>
        <v>6</v>
      </c>
      <c r="P12" s="99"/>
      <c r="Q12" s="94" t="s">
        <v>228</v>
      </c>
      <c r="R12" s="94">
        <f>SUM(O12*2.5)</f>
        <v>15</v>
      </c>
      <c r="S12" s="60" t="s">
        <v>248</v>
      </c>
      <c r="T12" s="95" t="s">
        <v>249</v>
      </c>
      <c r="U12" s="95" t="s">
        <v>247</v>
      </c>
      <c r="V12" s="94">
        <v>0</v>
      </c>
      <c r="W12" s="94">
        <v>1</v>
      </c>
      <c r="X12" s="94">
        <v>0</v>
      </c>
      <c r="Y12" s="94">
        <v>0</v>
      </c>
    </row>
    <row r="13" spans="1:25" s="101" customFormat="1" ht="45" x14ac:dyDescent="0.25">
      <c r="A13" s="94">
        <v>14</v>
      </c>
      <c r="B13" s="95" t="s">
        <v>11</v>
      </c>
      <c r="C13" s="95" t="s">
        <v>175</v>
      </c>
      <c r="D13" s="95" t="s">
        <v>13</v>
      </c>
      <c r="E13" s="103">
        <v>34.884134000000003</v>
      </c>
      <c r="F13" s="94">
        <v>35</v>
      </c>
      <c r="G13" s="94">
        <v>10.5</v>
      </c>
      <c r="H13" s="94">
        <v>20.5</v>
      </c>
      <c r="I13" s="94">
        <v>10</v>
      </c>
      <c r="J13" s="97">
        <f>SUM(E13*0.3)</f>
        <v>10.4652402</v>
      </c>
      <c r="K13" s="94"/>
      <c r="L13" s="94">
        <v>10</v>
      </c>
      <c r="M13" s="94">
        <v>10</v>
      </c>
      <c r="N13" s="94"/>
      <c r="O13" s="97">
        <f t="shared" si="0"/>
        <v>30.4652402</v>
      </c>
      <c r="P13" s="99"/>
      <c r="Q13" s="94"/>
      <c r="R13" s="102">
        <f>SUM(O13*5)</f>
        <v>152.326201</v>
      </c>
      <c r="S13" s="60" t="s">
        <v>250</v>
      </c>
      <c r="T13" s="95" t="s">
        <v>251</v>
      </c>
      <c r="U13" s="95" t="s">
        <v>252</v>
      </c>
      <c r="V13" s="94">
        <v>200</v>
      </c>
      <c r="W13" s="94">
        <v>3</v>
      </c>
      <c r="X13" s="94">
        <v>250</v>
      </c>
      <c r="Y13" s="94">
        <f>30*G13</f>
        <v>315</v>
      </c>
    </row>
    <row r="14" spans="1:25" s="101" customFormat="1" ht="45" x14ac:dyDescent="0.25">
      <c r="A14" s="94">
        <v>15</v>
      </c>
      <c r="B14" s="53" t="s">
        <v>15</v>
      </c>
      <c r="C14" s="95" t="s">
        <v>12</v>
      </c>
      <c r="D14" s="95" t="s">
        <v>13</v>
      </c>
      <c r="E14" s="96">
        <v>21.070495999999999</v>
      </c>
      <c r="F14" s="94">
        <v>21</v>
      </c>
      <c r="G14" s="94">
        <v>21</v>
      </c>
      <c r="H14" s="94"/>
      <c r="I14" s="94">
        <v>21</v>
      </c>
      <c r="J14" s="94"/>
      <c r="K14" s="94"/>
      <c r="L14" s="94">
        <v>21</v>
      </c>
      <c r="M14" s="94"/>
      <c r="N14" s="94"/>
      <c r="O14" s="97">
        <f t="shared" si="0"/>
        <v>21</v>
      </c>
      <c r="P14" s="99"/>
      <c r="Q14" s="94" t="s">
        <v>225</v>
      </c>
      <c r="R14" s="94"/>
      <c r="S14" s="100"/>
      <c r="T14" s="94" t="s">
        <v>253</v>
      </c>
      <c r="U14" s="94" t="s">
        <v>254</v>
      </c>
      <c r="V14" s="94">
        <f>20*G14</f>
        <v>420</v>
      </c>
      <c r="W14" s="88">
        <v>0</v>
      </c>
      <c r="X14" s="94">
        <f>25*G14</f>
        <v>525</v>
      </c>
      <c r="Y14" s="94">
        <f>30*G14</f>
        <v>630</v>
      </c>
    </row>
    <row r="15" spans="1:25" s="101" customFormat="1" ht="45" x14ac:dyDescent="0.25">
      <c r="A15" s="94">
        <v>16</v>
      </c>
      <c r="B15" s="53" t="s">
        <v>11</v>
      </c>
      <c r="C15" s="95" t="s">
        <v>12</v>
      </c>
      <c r="D15" s="95" t="s">
        <v>13</v>
      </c>
      <c r="E15" s="96">
        <v>26.228168</v>
      </c>
      <c r="F15" s="94">
        <v>26</v>
      </c>
      <c r="G15" s="94">
        <v>7.8</v>
      </c>
      <c r="H15" s="94"/>
      <c r="I15" s="94">
        <v>7.8</v>
      </c>
      <c r="J15" s="97">
        <f>SUM(E15*0.3)</f>
        <v>7.8684503999999995</v>
      </c>
      <c r="K15" s="94"/>
      <c r="L15" s="94"/>
      <c r="M15" s="94"/>
      <c r="N15" s="94"/>
      <c r="O15" s="97">
        <f t="shared" si="0"/>
        <v>7.8684503999999995</v>
      </c>
      <c r="P15" s="99"/>
      <c r="Q15" s="94" t="s">
        <v>225</v>
      </c>
      <c r="R15" s="102">
        <f>SUM(O15*5)</f>
        <v>39.342251999999995</v>
      </c>
      <c r="S15" s="100"/>
      <c r="T15" s="88" t="s">
        <v>255</v>
      </c>
      <c r="U15" s="94" t="s">
        <v>256</v>
      </c>
      <c r="V15" s="94">
        <f>20*G15</f>
        <v>156</v>
      </c>
      <c r="W15" s="94">
        <v>0</v>
      </c>
      <c r="X15" s="94">
        <f>25*G15</f>
        <v>195</v>
      </c>
      <c r="Y15" s="94">
        <f>30*G15</f>
        <v>234</v>
      </c>
    </row>
    <row r="16" spans="1:25" s="101" customFormat="1" ht="105" x14ac:dyDescent="0.25">
      <c r="A16" s="94">
        <v>17</v>
      </c>
      <c r="B16" s="95" t="s">
        <v>11</v>
      </c>
      <c r="C16" s="95" t="s">
        <v>12</v>
      </c>
      <c r="D16" s="95" t="s">
        <v>13</v>
      </c>
      <c r="E16" s="103">
        <v>26.469024000000001</v>
      </c>
      <c r="F16" s="94">
        <v>26</v>
      </c>
      <c r="G16" s="94">
        <v>7.8</v>
      </c>
      <c r="H16" s="94"/>
      <c r="I16" s="94">
        <v>13.8</v>
      </c>
      <c r="J16" s="97">
        <f>SUM(E16*0.3)</f>
        <v>7.9407072000000003</v>
      </c>
      <c r="K16" s="94"/>
      <c r="L16" s="94">
        <v>3</v>
      </c>
      <c r="M16" s="94"/>
      <c r="N16" s="94">
        <v>5</v>
      </c>
      <c r="O16" s="97">
        <f t="shared" si="0"/>
        <v>15.9407072</v>
      </c>
      <c r="P16" s="99"/>
      <c r="Q16" s="94" t="s">
        <v>225</v>
      </c>
      <c r="R16" s="102">
        <f>SUM(O16*5)</f>
        <v>79.703536</v>
      </c>
      <c r="S16" s="60" t="s">
        <v>257</v>
      </c>
      <c r="T16" s="95" t="s">
        <v>258</v>
      </c>
      <c r="U16" s="95" t="s">
        <v>259</v>
      </c>
      <c r="V16" s="94">
        <f>20*13.8</f>
        <v>276</v>
      </c>
      <c r="W16" s="94">
        <v>0</v>
      </c>
      <c r="X16" s="94">
        <v>345</v>
      </c>
      <c r="Y16" s="94">
        <f>30*13.8</f>
        <v>414</v>
      </c>
    </row>
    <row r="17" spans="1:25" s="101" customFormat="1" x14ac:dyDescent="0.25">
      <c r="A17" s="94">
        <v>18</v>
      </c>
      <c r="B17" s="53" t="s">
        <v>18</v>
      </c>
      <c r="C17" s="95" t="s">
        <v>12</v>
      </c>
      <c r="D17" s="95" t="s">
        <v>16</v>
      </c>
      <c r="E17" s="96">
        <v>8.3704260000000001</v>
      </c>
      <c r="F17" s="94">
        <v>8</v>
      </c>
      <c r="G17" s="94">
        <v>8</v>
      </c>
      <c r="H17" s="94"/>
      <c r="I17" s="94">
        <v>8</v>
      </c>
      <c r="J17" s="94"/>
      <c r="K17" s="94"/>
      <c r="L17" s="94"/>
      <c r="M17" s="94">
        <v>8</v>
      </c>
      <c r="N17" s="94"/>
      <c r="O17" s="97">
        <f t="shared" si="0"/>
        <v>8</v>
      </c>
      <c r="P17" s="99"/>
      <c r="Q17" s="94" t="s">
        <v>225</v>
      </c>
      <c r="R17" s="94"/>
      <c r="S17" s="100"/>
      <c r="T17" s="88" t="s">
        <v>260</v>
      </c>
      <c r="U17" s="88" t="s">
        <v>261</v>
      </c>
      <c r="V17" s="94">
        <f>20*G17</f>
        <v>160</v>
      </c>
      <c r="W17" s="88">
        <v>0</v>
      </c>
      <c r="X17" s="94">
        <f>25*G17</f>
        <v>200</v>
      </c>
      <c r="Y17" s="94">
        <f>30*G17</f>
        <v>240</v>
      </c>
    </row>
    <row r="18" spans="1:25" s="101" customFormat="1" ht="45" x14ac:dyDescent="0.25">
      <c r="A18" s="94">
        <v>19</v>
      </c>
      <c r="B18" s="53" t="s">
        <v>11</v>
      </c>
      <c r="C18" s="95" t="s">
        <v>14</v>
      </c>
      <c r="D18" s="95" t="s">
        <v>13</v>
      </c>
      <c r="E18" s="96">
        <v>63.916998</v>
      </c>
      <c r="F18" s="94">
        <v>64</v>
      </c>
      <c r="G18" s="94">
        <v>19.2</v>
      </c>
      <c r="H18" s="94">
        <v>34.200000000000003</v>
      </c>
      <c r="I18" s="94"/>
      <c r="J18" s="97">
        <f>SUM(E18*0.3)</f>
        <v>19.175099400000001</v>
      </c>
      <c r="K18" s="94"/>
      <c r="L18" s="94">
        <v>15</v>
      </c>
      <c r="M18" s="94"/>
      <c r="N18" s="94"/>
      <c r="O18" s="97">
        <f t="shared" si="0"/>
        <v>34.175099400000001</v>
      </c>
      <c r="P18" s="99"/>
      <c r="Q18" s="94" t="s">
        <v>228</v>
      </c>
      <c r="R18" s="102">
        <f>SUM(O18*5)</f>
        <v>170.875497</v>
      </c>
      <c r="S18" s="60" t="s">
        <v>262</v>
      </c>
      <c r="T18" s="95" t="s">
        <v>263</v>
      </c>
      <c r="U18" s="94" t="s">
        <v>264</v>
      </c>
      <c r="V18" s="94">
        <v>0</v>
      </c>
      <c r="W18" s="94">
        <v>5</v>
      </c>
      <c r="X18" s="94">
        <v>0</v>
      </c>
      <c r="Y18" s="94">
        <v>0</v>
      </c>
    </row>
    <row r="19" spans="1:25" s="101" customFormat="1" ht="45" x14ac:dyDescent="0.25">
      <c r="A19" s="94">
        <v>20</v>
      </c>
      <c r="B19" s="53" t="s">
        <v>15</v>
      </c>
      <c r="C19" s="95" t="s">
        <v>175</v>
      </c>
      <c r="D19" s="95" t="s">
        <v>13</v>
      </c>
      <c r="E19" s="96">
        <v>58.116937</v>
      </c>
      <c r="F19" s="94">
        <v>58</v>
      </c>
      <c r="G19" s="94">
        <v>58</v>
      </c>
      <c r="H19" s="94">
        <v>31</v>
      </c>
      <c r="I19" s="94">
        <v>27</v>
      </c>
      <c r="J19" s="94"/>
      <c r="K19" s="94"/>
      <c r="L19" s="94">
        <v>31</v>
      </c>
      <c r="M19" s="94"/>
      <c r="N19" s="94"/>
      <c r="O19" s="97">
        <f t="shared" si="0"/>
        <v>31</v>
      </c>
      <c r="P19" s="99"/>
      <c r="Q19" s="94"/>
      <c r="R19" s="94"/>
      <c r="S19" s="63" t="s">
        <v>265</v>
      </c>
      <c r="T19" s="53" t="s">
        <v>266</v>
      </c>
      <c r="U19" s="53" t="s">
        <v>267</v>
      </c>
      <c r="V19" s="94">
        <f>20*27</f>
        <v>540</v>
      </c>
      <c r="W19" s="88">
        <v>5</v>
      </c>
      <c r="X19" s="94">
        <v>675</v>
      </c>
      <c r="Y19" s="94">
        <f>30*27</f>
        <v>810</v>
      </c>
    </row>
    <row r="20" spans="1:25" s="101" customFormat="1" ht="45" x14ac:dyDescent="0.25">
      <c r="A20" s="94">
        <v>21</v>
      </c>
      <c r="B20" s="53" t="s">
        <v>11</v>
      </c>
      <c r="C20" s="95" t="s">
        <v>14</v>
      </c>
      <c r="D20" s="95" t="s">
        <v>13</v>
      </c>
      <c r="E20" s="96">
        <v>27.255436</v>
      </c>
      <c r="F20" s="94">
        <v>27</v>
      </c>
      <c r="G20" s="94">
        <v>8.1</v>
      </c>
      <c r="H20" s="94">
        <v>8.1</v>
      </c>
      <c r="I20" s="94"/>
      <c r="J20" s="97">
        <f t="shared" ref="J20:J29" si="1">SUM(E20*0.3)</f>
        <v>8.1766307999999999</v>
      </c>
      <c r="K20" s="94"/>
      <c r="L20" s="94">
        <v>27</v>
      </c>
      <c r="M20" s="94"/>
      <c r="N20" s="94"/>
      <c r="O20" s="97">
        <f t="shared" si="0"/>
        <v>35.176630799999998</v>
      </c>
      <c r="P20" s="99"/>
      <c r="Q20" s="94" t="s">
        <v>228</v>
      </c>
      <c r="R20" s="102">
        <f t="shared" ref="R20:R22" si="2">SUM(O20*5)</f>
        <v>175.88315399999999</v>
      </c>
      <c r="S20" s="100"/>
      <c r="T20" s="88" t="s">
        <v>268</v>
      </c>
      <c r="U20" s="88" t="s">
        <v>233</v>
      </c>
      <c r="V20" s="94">
        <v>0</v>
      </c>
      <c r="W20" s="94">
        <v>2</v>
      </c>
      <c r="X20" s="94">
        <v>0</v>
      </c>
      <c r="Y20" s="94">
        <v>0</v>
      </c>
    </row>
    <row r="21" spans="1:25" s="101" customFormat="1" ht="45" x14ac:dyDescent="0.25">
      <c r="A21" s="94">
        <v>22</v>
      </c>
      <c r="B21" s="53" t="s">
        <v>11</v>
      </c>
      <c r="C21" s="95" t="s">
        <v>14</v>
      </c>
      <c r="D21" s="95" t="s">
        <v>13</v>
      </c>
      <c r="E21" s="96">
        <v>9.6512019999999996</v>
      </c>
      <c r="F21" s="94">
        <v>10</v>
      </c>
      <c r="G21" s="94">
        <v>3</v>
      </c>
      <c r="H21" s="94">
        <v>3</v>
      </c>
      <c r="I21" s="94"/>
      <c r="J21" s="97">
        <f t="shared" si="1"/>
        <v>2.8953605999999996</v>
      </c>
      <c r="K21" s="94"/>
      <c r="L21" s="94"/>
      <c r="M21" s="94"/>
      <c r="N21" s="94"/>
      <c r="O21" s="97">
        <f t="shared" si="0"/>
        <v>2.8953605999999996</v>
      </c>
      <c r="P21" s="99"/>
      <c r="Q21" s="94" t="s">
        <v>228</v>
      </c>
      <c r="R21" s="102">
        <f t="shared" si="2"/>
        <v>14.476802999999999</v>
      </c>
      <c r="S21" s="100"/>
      <c r="T21" s="88" t="s">
        <v>269</v>
      </c>
      <c r="U21" s="88" t="s">
        <v>247</v>
      </c>
      <c r="V21" s="94">
        <v>0</v>
      </c>
      <c r="W21" s="94">
        <v>1</v>
      </c>
      <c r="X21" s="94">
        <v>0</v>
      </c>
      <c r="Y21" s="94">
        <v>0</v>
      </c>
    </row>
    <row r="22" spans="1:25" s="101" customFormat="1" ht="45" x14ac:dyDescent="0.25">
      <c r="A22" s="94">
        <v>23</v>
      </c>
      <c r="B22" s="53" t="s">
        <v>11</v>
      </c>
      <c r="C22" s="95" t="s">
        <v>14</v>
      </c>
      <c r="D22" s="95" t="s">
        <v>13</v>
      </c>
      <c r="E22" s="96">
        <v>21.009339000000001</v>
      </c>
      <c r="F22" s="94">
        <v>21</v>
      </c>
      <c r="G22" s="94">
        <v>6.3</v>
      </c>
      <c r="H22" s="94">
        <v>6.3</v>
      </c>
      <c r="I22" s="94"/>
      <c r="J22" s="97">
        <f t="shared" si="1"/>
        <v>6.3028016999999998</v>
      </c>
      <c r="K22" s="94"/>
      <c r="L22" s="94"/>
      <c r="M22" s="94"/>
      <c r="N22" s="94"/>
      <c r="O22" s="97">
        <f t="shared" si="0"/>
        <v>6.3028016999999998</v>
      </c>
      <c r="P22" s="99"/>
      <c r="Q22" s="94" t="s">
        <v>228</v>
      </c>
      <c r="R22" s="102">
        <f t="shared" si="2"/>
        <v>31.514008499999999</v>
      </c>
      <c r="S22" s="100"/>
      <c r="T22" s="88" t="s">
        <v>270</v>
      </c>
      <c r="U22" s="88" t="s">
        <v>247</v>
      </c>
      <c r="V22" s="94">
        <v>0</v>
      </c>
      <c r="W22" s="94">
        <v>1</v>
      </c>
      <c r="X22" s="94">
        <v>0</v>
      </c>
      <c r="Y22" s="94">
        <v>0</v>
      </c>
    </row>
    <row r="23" spans="1:25" s="101" customFormat="1" ht="45" x14ac:dyDescent="0.25">
      <c r="A23" s="94">
        <v>24</v>
      </c>
      <c r="B23" s="53" t="s">
        <v>11</v>
      </c>
      <c r="C23" s="95" t="s">
        <v>14</v>
      </c>
      <c r="D23" s="95" t="s">
        <v>13</v>
      </c>
      <c r="E23" s="96">
        <v>16.346204</v>
      </c>
      <c r="F23" s="94">
        <v>16</v>
      </c>
      <c r="G23" s="94">
        <v>4.8</v>
      </c>
      <c r="H23" s="94">
        <v>4.8</v>
      </c>
      <c r="I23" s="94"/>
      <c r="J23" s="97">
        <f t="shared" si="1"/>
        <v>4.9038611999999997</v>
      </c>
      <c r="K23" s="94"/>
      <c r="L23" s="94"/>
      <c r="M23" s="94"/>
      <c r="N23" s="94"/>
      <c r="O23" s="97">
        <f t="shared" si="0"/>
        <v>4.9038611999999997</v>
      </c>
      <c r="P23" s="99">
        <v>1</v>
      </c>
      <c r="Q23" s="94" t="s">
        <v>228</v>
      </c>
      <c r="R23" s="94">
        <v>25</v>
      </c>
      <c r="S23" s="100"/>
      <c r="T23" s="88" t="s">
        <v>271</v>
      </c>
      <c r="U23" s="88" t="s">
        <v>247</v>
      </c>
      <c r="V23" s="94">
        <v>0</v>
      </c>
      <c r="W23" s="94">
        <v>1</v>
      </c>
      <c r="X23" s="94">
        <v>0</v>
      </c>
      <c r="Y23" s="94">
        <v>0</v>
      </c>
    </row>
    <row r="24" spans="1:25" s="101" customFormat="1" ht="45" x14ac:dyDescent="0.25">
      <c r="A24" s="94">
        <v>26</v>
      </c>
      <c r="B24" s="53" t="s">
        <v>11</v>
      </c>
      <c r="C24" s="95" t="s">
        <v>14</v>
      </c>
      <c r="D24" s="95" t="s">
        <v>13</v>
      </c>
      <c r="E24" s="96">
        <v>121.718721</v>
      </c>
      <c r="F24" s="94">
        <v>122</v>
      </c>
      <c r="G24" s="94">
        <v>36.6</v>
      </c>
      <c r="H24" s="94">
        <v>51.6</v>
      </c>
      <c r="I24" s="94"/>
      <c r="J24" s="97">
        <f t="shared" si="1"/>
        <v>36.515616299999998</v>
      </c>
      <c r="K24" s="94"/>
      <c r="L24" s="94">
        <v>15</v>
      </c>
      <c r="M24" s="94"/>
      <c r="N24" s="94"/>
      <c r="O24" s="97">
        <f t="shared" si="0"/>
        <v>51.515616299999998</v>
      </c>
      <c r="P24" s="99"/>
      <c r="Q24" s="94" t="s">
        <v>228</v>
      </c>
      <c r="R24" s="102">
        <f t="shared" ref="R24:R29" si="3">SUM(O24*5)</f>
        <v>257.5780815</v>
      </c>
      <c r="S24" s="60" t="s">
        <v>272</v>
      </c>
      <c r="T24" s="95" t="s">
        <v>273</v>
      </c>
      <c r="U24" s="94" t="s">
        <v>274</v>
      </c>
      <c r="V24" s="94">
        <v>0</v>
      </c>
      <c r="W24" s="94">
        <v>8</v>
      </c>
      <c r="X24" s="94">
        <v>0</v>
      </c>
      <c r="Y24" s="94">
        <v>0</v>
      </c>
    </row>
    <row r="25" spans="1:25" s="101" customFormat="1" ht="45" x14ac:dyDescent="0.25">
      <c r="A25" s="94">
        <v>27</v>
      </c>
      <c r="B25" s="53" t="s">
        <v>11</v>
      </c>
      <c r="C25" s="95" t="s">
        <v>14</v>
      </c>
      <c r="D25" s="95" t="s">
        <v>13</v>
      </c>
      <c r="E25" s="96">
        <v>54.843406000000002</v>
      </c>
      <c r="F25" s="94">
        <v>55</v>
      </c>
      <c r="G25" s="94">
        <v>16.5</v>
      </c>
      <c r="H25" s="94">
        <v>21.5</v>
      </c>
      <c r="I25" s="94"/>
      <c r="J25" s="97">
        <f t="shared" si="1"/>
        <v>16.453021799999998</v>
      </c>
      <c r="K25" s="94"/>
      <c r="L25" s="94">
        <v>5</v>
      </c>
      <c r="M25" s="94"/>
      <c r="N25" s="94"/>
      <c r="O25" s="97">
        <f t="shared" si="0"/>
        <v>21.453021799999998</v>
      </c>
      <c r="P25" s="99"/>
      <c r="Q25" s="94" t="s">
        <v>228</v>
      </c>
      <c r="R25" s="102">
        <f t="shared" si="3"/>
        <v>107.265109</v>
      </c>
      <c r="S25" s="60" t="s">
        <v>275</v>
      </c>
      <c r="T25" s="95" t="s">
        <v>276</v>
      </c>
      <c r="U25" s="94" t="s">
        <v>277</v>
      </c>
      <c r="V25" s="94">
        <v>0</v>
      </c>
      <c r="W25" s="94">
        <v>4</v>
      </c>
      <c r="X25" s="94">
        <v>0</v>
      </c>
      <c r="Y25" s="94">
        <v>0</v>
      </c>
    </row>
    <row r="26" spans="1:25" s="101" customFormat="1" ht="45" x14ac:dyDescent="0.25">
      <c r="A26" s="94">
        <v>28</v>
      </c>
      <c r="B26" s="53" t="s">
        <v>11</v>
      </c>
      <c r="C26" s="95" t="s">
        <v>14</v>
      </c>
      <c r="D26" s="95" t="s">
        <v>13</v>
      </c>
      <c r="E26" s="96">
        <v>109.152558</v>
      </c>
      <c r="F26" s="94">
        <v>109</v>
      </c>
      <c r="G26" s="94">
        <v>32.700000000000003</v>
      </c>
      <c r="H26" s="94">
        <v>32.700000000000003</v>
      </c>
      <c r="I26" s="94"/>
      <c r="J26" s="97">
        <f t="shared" si="1"/>
        <v>32.745767399999998</v>
      </c>
      <c r="K26" s="94"/>
      <c r="L26" s="94"/>
      <c r="M26" s="94"/>
      <c r="N26" s="94"/>
      <c r="O26" s="97">
        <f t="shared" si="0"/>
        <v>32.745767399999998</v>
      </c>
      <c r="P26" s="99"/>
      <c r="Q26" s="94" t="s">
        <v>228</v>
      </c>
      <c r="R26" s="102">
        <f t="shared" si="3"/>
        <v>163.728837</v>
      </c>
      <c r="S26" s="60" t="s">
        <v>278</v>
      </c>
      <c r="T26" s="88" t="s">
        <v>279</v>
      </c>
      <c r="U26" s="88" t="s">
        <v>264</v>
      </c>
      <c r="V26" s="94">
        <v>0</v>
      </c>
      <c r="W26" s="94">
        <v>5</v>
      </c>
      <c r="X26" s="94">
        <v>0</v>
      </c>
      <c r="Y26" s="94">
        <v>0</v>
      </c>
    </row>
    <row r="27" spans="1:25" s="101" customFormat="1" ht="45" x14ac:dyDescent="0.25">
      <c r="A27" s="94">
        <v>29</v>
      </c>
      <c r="B27" s="53" t="s">
        <v>11</v>
      </c>
      <c r="C27" s="95" t="s">
        <v>14</v>
      </c>
      <c r="D27" s="95" t="s">
        <v>13</v>
      </c>
      <c r="E27" s="96">
        <v>163.69437500000001</v>
      </c>
      <c r="F27" s="94">
        <v>164</v>
      </c>
      <c r="G27" s="94">
        <v>49.2</v>
      </c>
      <c r="H27" s="94">
        <v>59.2</v>
      </c>
      <c r="I27" s="94"/>
      <c r="J27" s="97">
        <f t="shared" si="1"/>
        <v>49.108312500000004</v>
      </c>
      <c r="K27" s="94"/>
      <c r="L27" s="94">
        <v>10</v>
      </c>
      <c r="M27" s="94"/>
      <c r="N27" s="94"/>
      <c r="O27" s="97">
        <f t="shared" si="0"/>
        <v>59.108312500000004</v>
      </c>
      <c r="P27" s="99"/>
      <c r="Q27" s="94" t="s">
        <v>228</v>
      </c>
      <c r="R27" s="102">
        <f t="shared" si="3"/>
        <v>295.5415625</v>
      </c>
      <c r="S27" s="60" t="s">
        <v>280</v>
      </c>
      <c r="T27" s="95" t="s">
        <v>281</v>
      </c>
      <c r="U27" s="94" t="s">
        <v>282</v>
      </c>
      <c r="V27" s="94">
        <v>0</v>
      </c>
      <c r="W27" s="94">
        <v>9</v>
      </c>
      <c r="X27" s="94">
        <v>0</v>
      </c>
      <c r="Y27" s="94">
        <v>0</v>
      </c>
    </row>
    <row r="28" spans="1:25" s="101" customFormat="1" ht="45" x14ac:dyDescent="0.25">
      <c r="A28" s="94">
        <v>30</v>
      </c>
      <c r="B28" s="53" t="s">
        <v>11</v>
      </c>
      <c r="C28" s="95" t="s">
        <v>14</v>
      </c>
      <c r="D28" s="95" t="s">
        <v>13</v>
      </c>
      <c r="E28" s="96">
        <v>13.848845000000001</v>
      </c>
      <c r="F28" s="94">
        <v>14</v>
      </c>
      <c r="G28" s="94">
        <v>4.2</v>
      </c>
      <c r="H28" s="94">
        <v>4.2</v>
      </c>
      <c r="I28" s="94"/>
      <c r="J28" s="97">
        <f t="shared" si="1"/>
        <v>4.1546535000000002</v>
      </c>
      <c r="K28" s="94"/>
      <c r="L28" s="94"/>
      <c r="M28" s="94"/>
      <c r="N28" s="94"/>
      <c r="O28" s="97">
        <f t="shared" si="0"/>
        <v>4.1546535000000002</v>
      </c>
      <c r="P28" s="99"/>
      <c r="Q28" s="94" t="s">
        <v>228</v>
      </c>
      <c r="R28" s="102">
        <f t="shared" si="3"/>
        <v>20.773267500000003</v>
      </c>
      <c r="S28" s="60" t="s">
        <v>283</v>
      </c>
      <c r="T28" s="88" t="s">
        <v>284</v>
      </c>
      <c r="U28" s="88" t="s">
        <v>247</v>
      </c>
      <c r="V28" s="94">
        <v>0</v>
      </c>
      <c r="W28" s="94">
        <v>1</v>
      </c>
      <c r="X28" s="94">
        <v>0</v>
      </c>
      <c r="Y28" s="94">
        <v>0</v>
      </c>
    </row>
    <row r="29" spans="1:25" s="101" customFormat="1" ht="45" x14ac:dyDescent="0.25">
      <c r="A29" s="94">
        <v>31</v>
      </c>
      <c r="B29" s="53" t="s">
        <v>11</v>
      </c>
      <c r="C29" s="95" t="s">
        <v>14</v>
      </c>
      <c r="D29" s="95" t="s">
        <v>13</v>
      </c>
      <c r="E29" s="96">
        <v>72.501975999999999</v>
      </c>
      <c r="F29" s="94">
        <v>73</v>
      </c>
      <c r="G29" s="94">
        <v>21.9</v>
      </c>
      <c r="H29" s="94">
        <v>21.9</v>
      </c>
      <c r="I29" s="94"/>
      <c r="J29" s="97">
        <f t="shared" si="1"/>
        <v>21.7505928</v>
      </c>
      <c r="K29" s="94"/>
      <c r="L29" s="94"/>
      <c r="M29" s="94"/>
      <c r="N29" s="94"/>
      <c r="O29" s="97">
        <f t="shared" si="0"/>
        <v>21.7505928</v>
      </c>
      <c r="P29" s="99"/>
      <c r="Q29" s="94" t="s">
        <v>228</v>
      </c>
      <c r="R29" s="102">
        <f t="shared" si="3"/>
        <v>108.75296399999999</v>
      </c>
      <c r="S29" s="60" t="s">
        <v>283</v>
      </c>
      <c r="T29" s="88" t="s">
        <v>285</v>
      </c>
      <c r="U29" s="88" t="s">
        <v>277</v>
      </c>
      <c r="V29" s="94">
        <v>0</v>
      </c>
      <c r="W29" s="94">
        <v>4</v>
      </c>
      <c r="X29" s="94">
        <v>0</v>
      </c>
      <c r="Y29" s="94">
        <v>0</v>
      </c>
    </row>
    <row r="30" spans="1:25" s="101" customFormat="1" ht="45" x14ac:dyDescent="0.25">
      <c r="A30" s="94">
        <v>39</v>
      </c>
      <c r="B30" s="53" t="s">
        <v>17</v>
      </c>
      <c r="C30" s="95" t="s">
        <v>175</v>
      </c>
      <c r="D30" s="95" t="s">
        <v>13</v>
      </c>
      <c r="E30" s="96">
        <v>58.864713999999999</v>
      </c>
      <c r="F30" s="94">
        <v>59</v>
      </c>
      <c r="G30" s="94">
        <v>59</v>
      </c>
      <c r="H30" s="94">
        <v>45</v>
      </c>
      <c r="I30" s="94">
        <v>14</v>
      </c>
      <c r="J30" s="94"/>
      <c r="K30" s="94">
        <v>48</v>
      </c>
      <c r="L30" s="94">
        <v>3</v>
      </c>
      <c r="M30" s="94">
        <v>8</v>
      </c>
      <c r="N30" s="94"/>
      <c r="O30" s="97">
        <f t="shared" si="0"/>
        <v>59</v>
      </c>
      <c r="P30" s="99"/>
      <c r="Q30" s="94"/>
      <c r="R30" s="94">
        <f>SUM(O30*2.5)</f>
        <v>147.5</v>
      </c>
      <c r="S30" s="60" t="s">
        <v>286</v>
      </c>
      <c r="T30" s="95" t="s">
        <v>287</v>
      </c>
      <c r="U30" s="95" t="s">
        <v>288</v>
      </c>
      <c r="V30" s="94">
        <f>20*14</f>
        <v>280</v>
      </c>
      <c r="W30" s="94">
        <v>7</v>
      </c>
      <c r="X30" s="94">
        <v>350</v>
      </c>
      <c r="Y30" s="94">
        <f>30*14</f>
        <v>420</v>
      </c>
    </row>
    <row r="31" spans="1:25" s="101" customFormat="1" ht="45" x14ac:dyDescent="0.25">
      <c r="A31" s="94">
        <v>40</v>
      </c>
      <c r="B31" s="53" t="s">
        <v>17</v>
      </c>
      <c r="C31" s="95" t="s">
        <v>12</v>
      </c>
      <c r="D31" s="95" t="s">
        <v>13</v>
      </c>
      <c r="E31" s="96">
        <v>105.751842</v>
      </c>
      <c r="F31" s="94">
        <v>106</v>
      </c>
      <c r="G31" s="94">
        <v>106</v>
      </c>
      <c r="H31" s="94"/>
      <c r="I31" s="94">
        <v>106</v>
      </c>
      <c r="J31" s="94"/>
      <c r="K31" s="94">
        <v>106</v>
      </c>
      <c r="L31" s="94"/>
      <c r="M31" s="94"/>
      <c r="N31" s="94"/>
      <c r="O31" s="97">
        <f t="shared" si="0"/>
        <v>106</v>
      </c>
      <c r="P31" s="99">
        <v>1</v>
      </c>
      <c r="Q31" s="94" t="s">
        <v>225</v>
      </c>
      <c r="R31" s="94"/>
      <c r="S31" s="100"/>
      <c r="T31" s="95" t="s">
        <v>289</v>
      </c>
      <c r="U31" s="95" t="s">
        <v>290</v>
      </c>
      <c r="V31" s="94">
        <f>20*G31</f>
        <v>2120</v>
      </c>
      <c r="W31" s="94">
        <v>0</v>
      </c>
      <c r="X31" s="94">
        <f>25*G31</f>
        <v>2650</v>
      </c>
      <c r="Y31" s="94">
        <f>30*G31</f>
        <v>3180</v>
      </c>
    </row>
    <row r="32" spans="1:25" s="101" customFormat="1" x14ac:dyDescent="0.25">
      <c r="A32" s="94">
        <v>41</v>
      </c>
      <c r="B32" s="53" t="s">
        <v>18</v>
      </c>
      <c r="C32" s="95" t="s">
        <v>12</v>
      </c>
      <c r="D32" s="95" t="s">
        <v>16</v>
      </c>
      <c r="E32" s="96">
        <v>28.933615</v>
      </c>
      <c r="F32" s="94">
        <v>29</v>
      </c>
      <c r="G32" s="94">
        <v>29</v>
      </c>
      <c r="H32" s="94"/>
      <c r="I32" s="94">
        <v>29</v>
      </c>
      <c r="J32" s="94"/>
      <c r="K32" s="94"/>
      <c r="L32" s="94"/>
      <c r="M32" s="94">
        <v>29</v>
      </c>
      <c r="N32" s="94"/>
      <c r="O32" s="97">
        <f t="shared" si="0"/>
        <v>29</v>
      </c>
      <c r="P32" s="99">
        <v>1</v>
      </c>
      <c r="Q32" s="94" t="s">
        <v>225</v>
      </c>
      <c r="R32" s="94"/>
      <c r="S32" s="100"/>
      <c r="T32" s="88" t="s">
        <v>291</v>
      </c>
      <c r="U32" s="88" t="s">
        <v>292</v>
      </c>
      <c r="V32" s="94">
        <f>20*G32</f>
        <v>580</v>
      </c>
      <c r="W32" s="94">
        <v>0</v>
      </c>
      <c r="X32" s="94">
        <f>25*G32</f>
        <v>725</v>
      </c>
      <c r="Y32" s="94">
        <f>30*G32</f>
        <v>870</v>
      </c>
    </row>
    <row r="33" spans="1:25" s="101" customFormat="1" ht="45" x14ac:dyDescent="0.25">
      <c r="A33" s="94">
        <v>42</v>
      </c>
      <c r="B33" s="53" t="s">
        <v>11</v>
      </c>
      <c r="C33" s="95" t="s">
        <v>14</v>
      </c>
      <c r="D33" s="95" t="s">
        <v>13</v>
      </c>
      <c r="E33" s="96">
        <v>19.257697</v>
      </c>
      <c r="F33" s="94">
        <v>19</v>
      </c>
      <c r="G33" s="94">
        <v>5.7</v>
      </c>
      <c r="H33" s="94">
        <v>11.7</v>
      </c>
      <c r="I33" s="94"/>
      <c r="J33" s="97">
        <f>SUM(E33*0.3)</f>
        <v>5.7773091000000001</v>
      </c>
      <c r="K33" s="94">
        <v>5</v>
      </c>
      <c r="L33" s="94">
        <v>1</v>
      </c>
      <c r="M33" s="94"/>
      <c r="N33" s="94"/>
      <c r="O33" s="97">
        <f t="shared" si="0"/>
        <v>11.7773091</v>
      </c>
      <c r="P33" s="99"/>
      <c r="Q33" s="94"/>
      <c r="R33" s="102">
        <f>SUM(O33*5)</f>
        <v>58.886545499999997</v>
      </c>
      <c r="S33" s="60" t="s">
        <v>293</v>
      </c>
      <c r="T33" s="95" t="s">
        <v>294</v>
      </c>
      <c r="U33" s="94" t="s">
        <v>233</v>
      </c>
      <c r="V33" s="94">
        <v>0</v>
      </c>
      <c r="W33" s="94">
        <v>2</v>
      </c>
      <c r="X33" s="94">
        <v>0</v>
      </c>
      <c r="Y33" s="94">
        <v>0</v>
      </c>
    </row>
    <row r="34" spans="1:25" s="101" customFormat="1" ht="45" x14ac:dyDescent="0.25">
      <c r="A34" s="94">
        <v>43</v>
      </c>
      <c r="B34" s="53" t="s">
        <v>17</v>
      </c>
      <c r="C34" s="95" t="s">
        <v>14</v>
      </c>
      <c r="D34" s="95" t="s">
        <v>13</v>
      </c>
      <c r="E34" s="96">
        <v>42.362009</v>
      </c>
      <c r="F34" s="94">
        <v>42</v>
      </c>
      <c r="G34" s="94">
        <v>42</v>
      </c>
      <c r="H34" s="94">
        <v>42</v>
      </c>
      <c r="I34" s="94"/>
      <c r="J34" s="94"/>
      <c r="K34" s="94">
        <v>39</v>
      </c>
      <c r="L34" s="94">
        <v>3</v>
      </c>
      <c r="M34" s="94"/>
      <c r="N34" s="94"/>
      <c r="O34" s="97">
        <f t="shared" si="0"/>
        <v>42</v>
      </c>
      <c r="P34" s="99"/>
      <c r="Q34" s="94" t="s">
        <v>228</v>
      </c>
      <c r="R34" s="94">
        <f>SUM(O34*2.5)</f>
        <v>105</v>
      </c>
      <c r="S34" s="60" t="s">
        <v>295</v>
      </c>
      <c r="T34" s="88" t="s">
        <v>296</v>
      </c>
      <c r="U34" s="88" t="s">
        <v>297</v>
      </c>
      <c r="V34" s="94">
        <v>0</v>
      </c>
      <c r="W34" s="94">
        <v>6</v>
      </c>
      <c r="X34" s="94">
        <v>0</v>
      </c>
      <c r="Y34" s="94">
        <v>0</v>
      </c>
    </row>
    <row r="35" spans="1:25" s="101" customFormat="1" ht="60" x14ac:dyDescent="0.25">
      <c r="A35" s="94">
        <v>45</v>
      </c>
      <c r="B35" s="53" t="s">
        <v>17</v>
      </c>
      <c r="C35" s="95" t="s">
        <v>175</v>
      </c>
      <c r="D35" s="95" t="s">
        <v>13</v>
      </c>
      <c r="E35" s="96">
        <v>131.19</v>
      </c>
      <c r="F35" s="94">
        <v>131</v>
      </c>
      <c r="G35" s="94">
        <v>131</v>
      </c>
      <c r="H35" s="94">
        <v>118</v>
      </c>
      <c r="I35" s="94">
        <v>13</v>
      </c>
      <c r="J35" s="94"/>
      <c r="K35" s="94">
        <v>116</v>
      </c>
      <c r="L35" s="94">
        <v>15</v>
      </c>
      <c r="M35" s="94"/>
      <c r="N35" s="94"/>
      <c r="O35" s="97">
        <f t="shared" si="0"/>
        <v>131</v>
      </c>
      <c r="P35" s="99"/>
      <c r="Q35" s="94"/>
      <c r="R35" s="94">
        <f>SUM(O35*2.5)</f>
        <v>327.5</v>
      </c>
      <c r="S35" s="60" t="s">
        <v>179</v>
      </c>
      <c r="T35" s="95" t="s">
        <v>298</v>
      </c>
      <c r="U35" s="95" t="s">
        <v>299</v>
      </c>
      <c r="V35" s="94">
        <f>20*13</f>
        <v>260</v>
      </c>
      <c r="W35" s="94">
        <v>17</v>
      </c>
      <c r="X35" s="94">
        <v>325</v>
      </c>
      <c r="Y35" s="94">
        <f>30*13</f>
        <v>390</v>
      </c>
    </row>
    <row r="36" spans="1:25" s="101" customFormat="1" ht="45" x14ac:dyDescent="0.25">
      <c r="A36" s="94">
        <v>46</v>
      </c>
      <c r="B36" s="53" t="s">
        <v>19</v>
      </c>
      <c r="C36" s="95" t="s">
        <v>12</v>
      </c>
      <c r="D36" s="95" t="s">
        <v>13</v>
      </c>
      <c r="E36" s="96">
        <v>11.580190999999999</v>
      </c>
      <c r="F36" s="94">
        <v>12</v>
      </c>
      <c r="G36" s="94">
        <v>12</v>
      </c>
      <c r="H36" s="94"/>
      <c r="I36" s="94">
        <v>12</v>
      </c>
      <c r="J36" s="94"/>
      <c r="K36" s="94">
        <v>12</v>
      </c>
      <c r="L36" s="94"/>
      <c r="M36" s="94"/>
      <c r="N36" s="94"/>
      <c r="O36" s="97">
        <f t="shared" si="0"/>
        <v>12</v>
      </c>
      <c r="P36" s="99">
        <v>1</v>
      </c>
      <c r="Q36" s="94" t="s">
        <v>225</v>
      </c>
      <c r="R36" s="94"/>
      <c r="S36" s="100"/>
      <c r="T36" s="95" t="s">
        <v>300</v>
      </c>
      <c r="U36" s="95" t="s">
        <v>301</v>
      </c>
      <c r="V36" s="94">
        <f>20*G36</f>
        <v>240</v>
      </c>
      <c r="W36" s="94">
        <v>0</v>
      </c>
      <c r="X36" s="94">
        <f>25*G36</f>
        <v>300</v>
      </c>
      <c r="Y36" s="94">
        <f>30*G36</f>
        <v>360</v>
      </c>
    </row>
    <row r="37" spans="1:25" s="101" customFormat="1" ht="45" x14ac:dyDescent="0.25">
      <c r="A37" s="94">
        <v>47</v>
      </c>
      <c r="B37" s="95" t="s">
        <v>17</v>
      </c>
      <c r="C37" s="95" t="s">
        <v>12</v>
      </c>
      <c r="D37" s="95" t="s">
        <v>13</v>
      </c>
      <c r="E37" s="103">
        <v>20.089559999999999</v>
      </c>
      <c r="F37" s="94">
        <v>20</v>
      </c>
      <c r="G37" s="94">
        <v>20</v>
      </c>
      <c r="H37" s="94"/>
      <c r="I37" s="94">
        <v>20</v>
      </c>
      <c r="J37" s="94"/>
      <c r="K37" s="94">
        <v>20</v>
      </c>
      <c r="L37" s="94"/>
      <c r="M37" s="94"/>
      <c r="N37" s="94"/>
      <c r="O37" s="97">
        <f t="shared" si="0"/>
        <v>20</v>
      </c>
      <c r="P37" s="99"/>
      <c r="Q37" s="94" t="s">
        <v>225</v>
      </c>
      <c r="R37" s="94"/>
      <c r="S37" s="104" t="s">
        <v>302</v>
      </c>
      <c r="T37" s="95" t="s">
        <v>303</v>
      </c>
      <c r="U37" s="95" t="s">
        <v>304</v>
      </c>
      <c r="V37" s="94">
        <f>20*G37</f>
        <v>400</v>
      </c>
      <c r="W37" s="94">
        <v>0</v>
      </c>
      <c r="X37" s="94">
        <f>25*G37</f>
        <v>500</v>
      </c>
      <c r="Y37" s="94">
        <f>30*G37</f>
        <v>600</v>
      </c>
    </row>
    <row r="38" spans="1:25" s="101" customFormat="1" ht="45" x14ac:dyDescent="0.25">
      <c r="A38" s="94">
        <v>48</v>
      </c>
      <c r="B38" s="53" t="s">
        <v>19</v>
      </c>
      <c r="C38" s="95" t="s">
        <v>175</v>
      </c>
      <c r="D38" s="95" t="s">
        <v>13</v>
      </c>
      <c r="E38" s="96">
        <v>74.512771999999998</v>
      </c>
      <c r="F38" s="94">
        <v>75</v>
      </c>
      <c r="G38" s="94">
        <v>75</v>
      </c>
      <c r="H38" s="94">
        <v>62</v>
      </c>
      <c r="I38" s="94">
        <v>13</v>
      </c>
      <c r="J38" s="94"/>
      <c r="K38" s="94">
        <v>52</v>
      </c>
      <c r="L38" s="94">
        <v>7</v>
      </c>
      <c r="M38" s="94"/>
      <c r="N38" s="94"/>
      <c r="O38" s="97">
        <f t="shared" si="0"/>
        <v>59</v>
      </c>
      <c r="P38" s="99"/>
      <c r="Q38" s="94"/>
      <c r="R38" s="94">
        <f>SUM(O38*2.5)</f>
        <v>147.5</v>
      </c>
      <c r="S38" s="60" t="s">
        <v>305</v>
      </c>
      <c r="T38" s="53" t="s">
        <v>306</v>
      </c>
      <c r="U38" s="53" t="s">
        <v>307</v>
      </c>
      <c r="V38" s="94">
        <f>20*13</f>
        <v>260</v>
      </c>
      <c r="W38" s="94">
        <v>9</v>
      </c>
      <c r="X38" s="94">
        <v>325</v>
      </c>
      <c r="Y38" s="94">
        <f>30*13</f>
        <v>390</v>
      </c>
    </row>
    <row r="39" spans="1:25" s="101" customFormat="1" ht="105" x14ac:dyDescent="0.25">
      <c r="A39" s="94">
        <v>49</v>
      </c>
      <c r="B39" s="53" t="s">
        <v>19</v>
      </c>
      <c r="C39" s="95" t="s">
        <v>175</v>
      </c>
      <c r="D39" s="95" t="s">
        <v>13</v>
      </c>
      <c r="E39" s="96">
        <v>47.462783999999999</v>
      </c>
      <c r="F39" s="94">
        <v>47</v>
      </c>
      <c r="G39" s="94">
        <v>47</v>
      </c>
      <c r="H39" s="94">
        <v>27</v>
      </c>
      <c r="I39" s="94">
        <v>20</v>
      </c>
      <c r="J39" s="94"/>
      <c r="K39" s="94">
        <v>47</v>
      </c>
      <c r="L39" s="94"/>
      <c r="M39" s="94"/>
      <c r="N39" s="94"/>
      <c r="O39" s="97">
        <f t="shared" si="0"/>
        <v>47</v>
      </c>
      <c r="P39" s="99"/>
      <c r="Q39" s="94"/>
      <c r="R39" s="94">
        <f>SUM(O39*2.5)</f>
        <v>117.5</v>
      </c>
      <c r="S39" s="60" t="s">
        <v>181</v>
      </c>
      <c r="T39" s="95" t="s">
        <v>308</v>
      </c>
      <c r="U39" s="95" t="s">
        <v>309</v>
      </c>
      <c r="V39" s="94">
        <f>20*20</f>
        <v>400</v>
      </c>
      <c r="W39" s="94">
        <v>4</v>
      </c>
      <c r="X39" s="94">
        <v>500</v>
      </c>
      <c r="Y39" s="94">
        <f>30*20</f>
        <v>600</v>
      </c>
    </row>
    <row r="40" spans="1:25" s="101" customFormat="1" ht="45" x14ac:dyDescent="0.25">
      <c r="A40" s="99">
        <v>50</v>
      </c>
      <c r="B40" s="53" t="s">
        <v>19</v>
      </c>
      <c r="C40" s="95" t="s">
        <v>12</v>
      </c>
      <c r="D40" s="95" t="s">
        <v>13</v>
      </c>
      <c r="E40" s="96">
        <v>6.8842730000000003</v>
      </c>
      <c r="F40" s="94">
        <v>7</v>
      </c>
      <c r="G40" s="94">
        <v>7</v>
      </c>
      <c r="H40" s="94"/>
      <c r="I40" s="94">
        <v>7</v>
      </c>
      <c r="J40" s="94"/>
      <c r="K40" s="94">
        <v>7</v>
      </c>
      <c r="L40" s="94"/>
      <c r="M40" s="94"/>
      <c r="N40" s="94"/>
      <c r="O40" s="97">
        <f t="shared" si="0"/>
        <v>7</v>
      </c>
      <c r="P40" s="99">
        <v>1</v>
      </c>
      <c r="Q40" s="94" t="s">
        <v>225</v>
      </c>
      <c r="R40" s="94"/>
      <c r="S40" s="60" t="s">
        <v>310</v>
      </c>
      <c r="T40" s="95" t="s">
        <v>239</v>
      </c>
      <c r="U40" s="95" t="s">
        <v>240</v>
      </c>
      <c r="V40" s="94">
        <f>20*G40</f>
        <v>140</v>
      </c>
      <c r="W40" s="94">
        <v>0</v>
      </c>
      <c r="X40" s="94">
        <f>25*G40</f>
        <v>175</v>
      </c>
      <c r="Y40" s="94">
        <f>30*G40</f>
        <v>210</v>
      </c>
    </row>
    <row r="41" spans="1:25" s="101" customFormat="1" ht="45" x14ac:dyDescent="0.25">
      <c r="A41" s="94">
        <v>51</v>
      </c>
      <c r="B41" s="53" t="s">
        <v>19</v>
      </c>
      <c r="C41" s="95" t="s">
        <v>12</v>
      </c>
      <c r="D41" s="95" t="s">
        <v>13</v>
      </c>
      <c r="E41" s="96">
        <v>89.296953999999999</v>
      </c>
      <c r="F41" s="94">
        <v>89</v>
      </c>
      <c r="G41" s="94">
        <v>89</v>
      </c>
      <c r="H41" s="94"/>
      <c r="I41" s="94">
        <v>89</v>
      </c>
      <c r="J41" s="94"/>
      <c r="K41" s="94">
        <v>89</v>
      </c>
      <c r="L41" s="94"/>
      <c r="M41" s="94"/>
      <c r="N41" s="94"/>
      <c r="O41" s="97">
        <f t="shared" si="0"/>
        <v>89</v>
      </c>
      <c r="P41" s="99">
        <v>1</v>
      </c>
      <c r="Q41" s="94" t="s">
        <v>225</v>
      </c>
      <c r="R41" s="94"/>
      <c r="S41" s="100"/>
      <c r="T41" s="95" t="s">
        <v>311</v>
      </c>
      <c r="U41" s="95" t="s">
        <v>312</v>
      </c>
      <c r="V41" s="94">
        <f>20*G41</f>
        <v>1780</v>
      </c>
      <c r="W41" s="94">
        <v>0</v>
      </c>
      <c r="X41" s="94">
        <f>25*G41</f>
        <v>2225</v>
      </c>
      <c r="Y41" s="94">
        <f>30*G41</f>
        <v>2670</v>
      </c>
    </row>
    <row r="42" spans="1:25" s="101" customFormat="1" ht="45" x14ac:dyDescent="0.25">
      <c r="A42" s="94">
        <v>52</v>
      </c>
      <c r="B42" s="95" t="s">
        <v>19</v>
      </c>
      <c r="C42" s="95" t="s">
        <v>14</v>
      </c>
      <c r="D42" s="95" t="s">
        <v>13</v>
      </c>
      <c r="E42" s="103">
        <v>8.4178719999999991</v>
      </c>
      <c r="F42" s="94">
        <v>8</v>
      </c>
      <c r="G42" s="94">
        <v>8</v>
      </c>
      <c r="H42" s="94">
        <v>8</v>
      </c>
      <c r="I42" s="94"/>
      <c r="J42" s="94"/>
      <c r="K42" s="94">
        <v>10</v>
      </c>
      <c r="L42" s="94"/>
      <c r="M42" s="94"/>
      <c r="N42" s="94"/>
      <c r="O42" s="97">
        <f t="shared" si="0"/>
        <v>10</v>
      </c>
      <c r="P42" s="99"/>
      <c r="Q42" s="94" t="s">
        <v>228</v>
      </c>
      <c r="R42" s="94">
        <f>SUM(O42*2.5)</f>
        <v>25</v>
      </c>
      <c r="S42" s="100"/>
      <c r="T42" s="94" t="s">
        <v>313</v>
      </c>
      <c r="U42" s="88" t="s">
        <v>233</v>
      </c>
      <c r="V42" s="94">
        <v>0</v>
      </c>
      <c r="W42" s="94">
        <v>2</v>
      </c>
      <c r="X42" s="94">
        <v>0</v>
      </c>
      <c r="Y42" s="94">
        <v>0</v>
      </c>
    </row>
    <row r="43" spans="1:25" s="101" customFormat="1" ht="45" x14ac:dyDescent="0.25">
      <c r="A43" s="94">
        <v>53</v>
      </c>
      <c r="B43" s="95" t="s">
        <v>15</v>
      </c>
      <c r="C43" s="95" t="s">
        <v>14</v>
      </c>
      <c r="D43" s="95" t="s">
        <v>13</v>
      </c>
      <c r="E43" s="103">
        <v>15.53</v>
      </c>
      <c r="F43" s="94">
        <v>16</v>
      </c>
      <c r="G43" s="94">
        <v>16</v>
      </c>
      <c r="H43" s="94">
        <v>16</v>
      </c>
      <c r="I43" s="94"/>
      <c r="J43" s="94"/>
      <c r="K43" s="94">
        <v>5</v>
      </c>
      <c r="L43" s="94">
        <v>23</v>
      </c>
      <c r="M43" s="94"/>
      <c r="N43" s="94"/>
      <c r="O43" s="97">
        <f t="shared" si="0"/>
        <v>28</v>
      </c>
      <c r="P43" s="99"/>
      <c r="Q43" s="94" t="s">
        <v>228</v>
      </c>
      <c r="R43" s="94"/>
      <c r="S43" s="24" t="s">
        <v>314</v>
      </c>
      <c r="T43" s="94" t="s">
        <v>315</v>
      </c>
      <c r="U43" s="94" t="s">
        <v>230</v>
      </c>
      <c r="V43" s="94">
        <v>0</v>
      </c>
      <c r="W43" s="94">
        <v>3</v>
      </c>
      <c r="X43" s="94">
        <v>0</v>
      </c>
      <c r="Y43" s="94">
        <v>0</v>
      </c>
    </row>
    <row r="44" spans="1:25" s="101" customFormat="1" ht="45" x14ac:dyDescent="0.25">
      <c r="A44" s="94">
        <v>54</v>
      </c>
      <c r="B44" s="53" t="s">
        <v>166</v>
      </c>
      <c r="C44" s="95" t="s">
        <v>175</v>
      </c>
      <c r="D44" s="95" t="s">
        <v>13</v>
      </c>
      <c r="E44" s="96">
        <v>18.011952000000001</v>
      </c>
      <c r="F44" s="94">
        <v>18</v>
      </c>
      <c r="G44" s="94">
        <v>18</v>
      </c>
      <c r="H44" s="94">
        <v>13</v>
      </c>
      <c r="I44" s="94">
        <v>5</v>
      </c>
      <c r="J44" s="94"/>
      <c r="K44" s="94">
        <v>18</v>
      </c>
      <c r="L44" s="94"/>
      <c r="M44" s="94"/>
      <c r="N44" s="94"/>
      <c r="O44" s="97">
        <f t="shared" si="0"/>
        <v>18</v>
      </c>
      <c r="P44" s="99"/>
      <c r="Q44" s="94"/>
      <c r="R44" s="94"/>
      <c r="S44" s="60" t="s">
        <v>316</v>
      </c>
      <c r="T44" s="53" t="s">
        <v>317</v>
      </c>
      <c r="U44" s="53" t="s">
        <v>318</v>
      </c>
      <c r="V44" s="94">
        <f>20*5</f>
        <v>100</v>
      </c>
      <c r="W44" s="94">
        <v>2</v>
      </c>
      <c r="X44" s="94">
        <v>125</v>
      </c>
      <c r="Y44" s="94">
        <f>30*5</f>
        <v>150</v>
      </c>
    </row>
    <row r="45" spans="1:25" s="101" customFormat="1" ht="45" x14ac:dyDescent="0.25">
      <c r="A45" s="94">
        <v>55</v>
      </c>
      <c r="B45" s="53" t="s">
        <v>17</v>
      </c>
      <c r="C45" s="95" t="s">
        <v>14</v>
      </c>
      <c r="D45" s="95" t="s">
        <v>13</v>
      </c>
      <c r="E45" s="96">
        <v>5.3421120000000002</v>
      </c>
      <c r="F45" s="94">
        <v>5</v>
      </c>
      <c r="G45" s="94">
        <v>5</v>
      </c>
      <c r="H45" s="94">
        <v>5</v>
      </c>
      <c r="I45" s="94"/>
      <c r="J45" s="94"/>
      <c r="K45" s="94">
        <v>5</v>
      </c>
      <c r="L45" s="94"/>
      <c r="M45" s="94"/>
      <c r="N45" s="94"/>
      <c r="O45" s="97">
        <f t="shared" si="0"/>
        <v>5</v>
      </c>
      <c r="P45" s="99"/>
      <c r="Q45" s="94" t="s">
        <v>228</v>
      </c>
      <c r="R45" s="94"/>
      <c r="S45" s="100"/>
      <c r="T45" s="88" t="s">
        <v>319</v>
      </c>
      <c r="U45" s="88" t="s">
        <v>233</v>
      </c>
      <c r="V45" s="94">
        <v>0</v>
      </c>
      <c r="W45" s="94">
        <v>2</v>
      </c>
      <c r="X45" s="94">
        <v>0</v>
      </c>
      <c r="Y45" s="94">
        <v>0</v>
      </c>
    </row>
    <row r="46" spans="1:25" s="101" customFormat="1" ht="45" x14ac:dyDescent="0.25">
      <c r="A46" s="94">
        <v>58</v>
      </c>
      <c r="B46" s="53" t="s">
        <v>11</v>
      </c>
      <c r="C46" s="95" t="s">
        <v>14</v>
      </c>
      <c r="D46" s="95" t="s">
        <v>13</v>
      </c>
      <c r="E46" s="96">
        <v>25.73161</v>
      </c>
      <c r="F46" s="94">
        <v>26</v>
      </c>
      <c r="G46" s="94">
        <v>7.8</v>
      </c>
      <c r="H46" s="94">
        <v>7.8</v>
      </c>
      <c r="I46" s="94"/>
      <c r="J46" s="94">
        <v>7.8</v>
      </c>
      <c r="K46" s="94"/>
      <c r="L46" s="94"/>
      <c r="M46" s="94"/>
      <c r="N46" s="94"/>
      <c r="O46" s="97">
        <f t="shared" si="0"/>
        <v>7.8</v>
      </c>
      <c r="P46" s="99"/>
      <c r="Q46" s="94" t="s">
        <v>228</v>
      </c>
      <c r="R46" s="102">
        <f>SUM(O46*5)</f>
        <v>39</v>
      </c>
      <c r="S46" s="100"/>
      <c r="T46" s="88" t="s">
        <v>320</v>
      </c>
      <c r="U46" s="88" t="s">
        <v>233</v>
      </c>
      <c r="V46" s="94">
        <v>0</v>
      </c>
      <c r="W46" s="94">
        <v>2</v>
      </c>
      <c r="X46" s="94">
        <v>0</v>
      </c>
      <c r="Y46" s="94">
        <v>0</v>
      </c>
    </row>
    <row r="47" spans="1:25" s="101" customFormat="1" ht="45" x14ac:dyDescent="0.25">
      <c r="A47" s="94">
        <v>59</v>
      </c>
      <c r="B47" s="95" t="s">
        <v>17</v>
      </c>
      <c r="C47" s="95" t="s">
        <v>12</v>
      </c>
      <c r="D47" s="95" t="s">
        <v>13</v>
      </c>
      <c r="E47" s="103">
        <v>14.43</v>
      </c>
      <c r="F47" s="94">
        <v>14</v>
      </c>
      <c r="G47" s="94">
        <v>14</v>
      </c>
      <c r="H47" s="94"/>
      <c r="I47" s="94">
        <v>14</v>
      </c>
      <c r="J47" s="94"/>
      <c r="K47" s="94">
        <v>9</v>
      </c>
      <c r="L47" s="94">
        <v>4</v>
      </c>
      <c r="M47" s="94"/>
      <c r="N47" s="94">
        <v>2</v>
      </c>
      <c r="O47" s="97">
        <f t="shared" si="0"/>
        <v>15</v>
      </c>
      <c r="P47" s="99"/>
      <c r="Q47" s="94" t="s">
        <v>225</v>
      </c>
      <c r="R47" s="94"/>
      <c r="S47" s="60" t="s">
        <v>321</v>
      </c>
      <c r="T47" s="94" t="s">
        <v>322</v>
      </c>
      <c r="U47" s="94" t="s">
        <v>323</v>
      </c>
      <c r="V47" s="94">
        <f>20*G47</f>
        <v>280</v>
      </c>
      <c r="W47" s="94">
        <v>0</v>
      </c>
      <c r="X47" s="94">
        <f>25*G47</f>
        <v>350</v>
      </c>
      <c r="Y47" s="94">
        <f>30*G47</f>
        <v>420</v>
      </c>
    </row>
    <row r="48" spans="1:25" s="101" customFormat="1" ht="45" x14ac:dyDescent="0.25">
      <c r="A48" s="94">
        <v>60</v>
      </c>
      <c r="B48" s="95" t="s">
        <v>17</v>
      </c>
      <c r="C48" s="95" t="s">
        <v>12</v>
      </c>
      <c r="D48" s="95" t="s">
        <v>13</v>
      </c>
      <c r="E48" s="103">
        <v>4.6665219999999996</v>
      </c>
      <c r="F48" s="94">
        <v>5</v>
      </c>
      <c r="G48" s="94">
        <v>5</v>
      </c>
      <c r="H48" s="94"/>
      <c r="I48" s="94">
        <v>5</v>
      </c>
      <c r="J48" s="94"/>
      <c r="K48" s="94">
        <v>10</v>
      </c>
      <c r="L48" s="94"/>
      <c r="M48" s="94"/>
      <c r="N48" s="94"/>
      <c r="O48" s="97">
        <f t="shared" si="0"/>
        <v>10</v>
      </c>
      <c r="P48" s="99"/>
      <c r="Q48" s="94" t="s">
        <v>225</v>
      </c>
      <c r="R48" s="94"/>
      <c r="S48" s="63" t="s">
        <v>321</v>
      </c>
      <c r="T48" s="94" t="s">
        <v>324</v>
      </c>
      <c r="U48" s="94" t="s">
        <v>325</v>
      </c>
      <c r="V48" s="94">
        <f>20*G48</f>
        <v>100</v>
      </c>
      <c r="W48" s="94">
        <v>0</v>
      </c>
      <c r="X48" s="94">
        <f>25*G48</f>
        <v>125</v>
      </c>
      <c r="Y48" s="94">
        <f>30*G48</f>
        <v>150</v>
      </c>
    </row>
    <row r="49" spans="1:25" s="101" customFormat="1" ht="45" x14ac:dyDescent="0.25">
      <c r="A49" s="94">
        <v>61</v>
      </c>
      <c r="B49" s="53" t="s">
        <v>15</v>
      </c>
      <c r="C49" s="95" t="s">
        <v>14</v>
      </c>
      <c r="D49" s="95" t="s">
        <v>13</v>
      </c>
      <c r="E49" s="96">
        <v>6.7113779999999998</v>
      </c>
      <c r="F49" s="94">
        <v>7</v>
      </c>
      <c r="G49" s="94">
        <v>7</v>
      </c>
      <c r="H49" s="94">
        <v>7</v>
      </c>
      <c r="I49" s="94"/>
      <c r="J49" s="94"/>
      <c r="K49" s="94"/>
      <c r="L49" s="94">
        <v>7</v>
      </c>
      <c r="M49" s="94"/>
      <c r="N49" s="94"/>
      <c r="O49" s="97">
        <f t="shared" si="0"/>
        <v>7</v>
      </c>
      <c r="P49" s="99"/>
      <c r="Q49" s="94" t="s">
        <v>228</v>
      </c>
      <c r="R49" s="94"/>
      <c r="S49" s="100"/>
      <c r="T49" s="88" t="s">
        <v>249</v>
      </c>
      <c r="U49" s="88" t="s">
        <v>247</v>
      </c>
      <c r="V49" s="94">
        <v>0</v>
      </c>
      <c r="W49" s="94">
        <v>1</v>
      </c>
      <c r="X49" s="94">
        <v>0</v>
      </c>
      <c r="Y49" s="94">
        <v>0</v>
      </c>
    </row>
    <row r="50" spans="1:25" s="101" customFormat="1" ht="45" x14ac:dyDescent="0.25">
      <c r="A50" s="94">
        <v>63</v>
      </c>
      <c r="B50" s="53" t="s">
        <v>19</v>
      </c>
      <c r="C50" s="95" t="s">
        <v>12</v>
      </c>
      <c r="D50" s="95" t="s">
        <v>13</v>
      </c>
      <c r="E50" s="96">
        <v>5.188917</v>
      </c>
      <c r="F50" s="94">
        <v>5</v>
      </c>
      <c r="G50" s="94">
        <v>5</v>
      </c>
      <c r="H50" s="94"/>
      <c r="I50" s="94">
        <v>5</v>
      </c>
      <c r="J50" s="94"/>
      <c r="K50" s="94">
        <v>5</v>
      </c>
      <c r="L50" s="94"/>
      <c r="M50" s="94"/>
      <c r="N50" s="94"/>
      <c r="O50" s="97">
        <f t="shared" si="0"/>
        <v>5</v>
      </c>
      <c r="P50" s="99">
        <v>1</v>
      </c>
      <c r="Q50" s="94" t="s">
        <v>225</v>
      </c>
      <c r="R50" s="94"/>
      <c r="S50" s="100"/>
      <c r="T50" s="95" t="s">
        <v>324</v>
      </c>
      <c r="U50" s="95" t="s">
        <v>325</v>
      </c>
      <c r="V50" s="94">
        <f>20*G50</f>
        <v>100</v>
      </c>
      <c r="W50" s="94">
        <v>0</v>
      </c>
      <c r="X50" s="94">
        <f>25*G50</f>
        <v>125</v>
      </c>
      <c r="Y50" s="94">
        <f>30*G50</f>
        <v>150</v>
      </c>
    </row>
    <row r="51" spans="1:25" s="101" customFormat="1" ht="45" x14ac:dyDescent="0.25">
      <c r="A51" s="94">
        <v>67</v>
      </c>
      <c r="B51" s="53" t="s">
        <v>15</v>
      </c>
      <c r="C51" s="95" t="s">
        <v>14</v>
      </c>
      <c r="D51" s="95" t="s">
        <v>13</v>
      </c>
      <c r="E51" s="96">
        <v>12.528494</v>
      </c>
      <c r="F51" s="94">
        <v>13</v>
      </c>
      <c r="G51" s="94">
        <v>13</v>
      </c>
      <c r="H51" s="94">
        <v>13</v>
      </c>
      <c r="I51" s="94"/>
      <c r="J51" s="94"/>
      <c r="K51" s="94"/>
      <c r="L51" s="94">
        <v>13</v>
      </c>
      <c r="M51" s="94"/>
      <c r="N51" s="94"/>
      <c r="O51" s="97">
        <f t="shared" si="0"/>
        <v>13</v>
      </c>
      <c r="P51" s="99"/>
      <c r="Q51" s="94" t="s">
        <v>228</v>
      </c>
      <c r="R51" s="94"/>
      <c r="S51" s="100"/>
      <c r="T51" s="88" t="s">
        <v>326</v>
      </c>
      <c r="U51" s="88" t="s">
        <v>233</v>
      </c>
      <c r="V51" s="94">
        <v>0</v>
      </c>
      <c r="W51" s="94">
        <v>2</v>
      </c>
      <c r="X51" s="94">
        <v>0</v>
      </c>
      <c r="Y51" s="94">
        <v>0</v>
      </c>
    </row>
    <row r="52" spans="1:25" s="101" customFormat="1" ht="45" x14ac:dyDescent="0.25">
      <c r="A52" s="94">
        <v>68</v>
      </c>
      <c r="B52" s="53" t="s">
        <v>17</v>
      </c>
      <c r="C52" s="95" t="s">
        <v>175</v>
      </c>
      <c r="D52" s="95" t="s">
        <v>13</v>
      </c>
      <c r="E52" s="96">
        <v>10.054076999999999</v>
      </c>
      <c r="F52" s="94">
        <v>10</v>
      </c>
      <c r="G52" s="94">
        <v>10</v>
      </c>
      <c r="H52" s="94">
        <v>7</v>
      </c>
      <c r="I52" s="94">
        <v>3</v>
      </c>
      <c r="J52" s="94"/>
      <c r="K52" s="94">
        <v>10</v>
      </c>
      <c r="L52" s="94"/>
      <c r="M52" s="94"/>
      <c r="N52" s="94"/>
      <c r="O52" s="97">
        <f t="shared" si="0"/>
        <v>10</v>
      </c>
      <c r="P52" s="99"/>
      <c r="Q52" s="94"/>
      <c r="R52" s="94">
        <f>SUM(O52*2.5)</f>
        <v>25</v>
      </c>
      <c r="S52" s="63" t="s">
        <v>182</v>
      </c>
      <c r="T52" s="53" t="s">
        <v>327</v>
      </c>
      <c r="U52" s="53" t="s">
        <v>328</v>
      </c>
      <c r="V52" s="94">
        <f>20*3</f>
        <v>60</v>
      </c>
      <c r="W52" s="94">
        <v>1</v>
      </c>
      <c r="X52" s="94">
        <v>75</v>
      </c>
      <c r="Y52" s="94">
        <f>30*3</f>
        <v>90</v>
      </c>
    </row>
    <row r="53" spans="1:25" s="101" customFormat="1" ht="45" x14ac:dyDescent="0.25">
      <c r="A53" s="94">
        <v>73</v>
      </c>
      <c r="B53" s="53" t="s">
        <v>19</v>
      </c>
      <c r="C53" s="95" t="s">
        <v>175</v>
      </c>
      <c r="D53" s="95" t="s">
        <v>13</v>
      </c>
      <c r="E53" s="96">
        <v>75.529008000000005</v>
      </c>
      <c r="F53" s="94">
        <v>76</v>
      </c>
      <c r="G53" s="94">
        <v>76</v>
      </c>
      <c r="H53" s="94">
        <v>65</v>
      </c>
      <c r="I53" s="94">
        <v>11</v>
      </c>
      <c r="J53" s="94"/>
      <c r="K53" s="94">
        <v>76</v>
      </c>
      <c r="L53" s="94"/>
      <c r="M53" s="94"/>
      <c r="N53" s="94"/>
      <c r="O53" s="97">
        <f t="shared" si="0"/>
        <v>76</v>
      </c>
      <c r="P53" s="99"/>
      <c r="Q53" s="94"/>
      <c r="R53" s="94">
        <f>SUM(O53*2.5)</f>
        <v>190</v>
      </c>
      <c r="S53" s="63" t="s">
        <v>183</v>
      </c>
      <c r="T53" s="53" t="s">
        <v>329</v>
      </c>
      <c r="U53" s="53" t="s">
        <v>330</v>
      </c>
      <c r="V53" s="94">
        <f>20*11</f>
        <v>220</v>
      </c>
      <c r="W53" s="94">
        <v>10</v>
      </c>
      <c r="X53" s="94">
        <v>275</v>
      </c>
      <c r="Y53" s="94">
        <f>30*11</f>
        <v>330</v>
      </c>
    </row>
    <row r="54" spans="1:25" s="101" customFormat="1" ht="30" x14ac:dyDescent="0.25">
      <c r="A54" s="94">
        <v>74</v>
      </c>
      <c r="B54" s="53" t="s">
        <v>20</v>
      </c>
      <c r="C54" s="95" t="s">
        <v>12</v>
      </c>
      <c r="D54" s="95" t="s">
        <v>21</v>
      </c>
      <c r="E54" s="96">
        <v>43.845174999999998</v>
      </c>
      <c r="F54" s="94">
        <v>44</v>
      </c>
      <c r="G54" s="94">
        <v>44</v>
      </c>
      <c r="H54" s="94"/>
      <c r="I54" s="94">
        <v>44</v>
      </c>
      <c r="J54" s="94"/>
      <c r="K54" s="94">
        <v>44</v>
      </c>
      <c r="L54" s="94"/>
      <c r="M54" s="94"/>
      <c r="N54" s="94"/>
      <c r="O54" s="97">
        <f t="shared" si="0"/>
        <v>44</v>
      </c>
      <c r="P54" s="105" t="s">
        <v>331</v>
      </c>
      <c r="Q54" s="94" t="s">
        <v>225</v>
      </c>
      <c r="R54" s="94"/>
      <c r="S54" s="60" t="s">
        <v>332</v>
      </c>
      <c r="T54" s="94" t="s">
        <v>333</v>
      </c>
      <c r="U54" s="94" t="s">
        <v>334</v>
      </c>
      <c r="V54" s="94">
        <f>20*G54</f>
        <v>880</v>
      </c>
      <c r="W54" s="94">
        <v>0</v>
      </c>
      <c r="X54" s="94">
        <f>25*G54</f>
        <v>1100</v>
      </c>
      <c r="Y54" s="94">
        <f>30*G54</f>
        <v>1320</v>
      </c>
    </row>
    <row r="55" spans="1:25" s="101" customFormat="1" ht="45" x14ac:dyDescent="0.25">
      <c r="A55" s="94">
        <v>75</v>
      </c>
      <c r="B55" s="53" t="s">
        <v>11</v>
      </c>
      <c r="C55" s="95" t="s">
        <v>12</v>
      </c>
      <c r="D55" s="95" t="s">
        <v>13</v>
      </c>
      <c r="E55" s="96">
        <v>14.432848999999999</v>
      </c>
      <c r="F55" s="94">
        <v>14</v>
      </c>
      <c r="G55" s="94">
        <v>4.2</v>
      </c>
      <c r="H55" s="94"/>
      <c r="I55" s="94">
        <v>4.2</v>
      </c>
      <c r="J55" s="97">
        <f>SUM(E55*0.3)</f>
        <v>4.3298546999999994</v>
      </c>
      <c r="K55" s="94"/>
      <c r="L55" s="94">
        <v>2</v>
      </c>
      <c r="M55" s="94"/>
      <c r="N55" s="94"/>
      <c r="O55" s="97">
        <f t="shared" si="0"/>
        <v>6.3298546999999994</v>
      </c>
      <c r="P55" s="99"/>
      <c r="Q55" s="94" t="s">
        <v>225</v>
      </c>
      <c r="R55" s="102">
        <f t="shared" ref="R55:R56" si="4">SUM(O55*5)</f>
        <v>31.649273499999996</v>
      </c>
      <c r="S55" s="60" t="s">
        <v>335</v>
      </c>
      <c r="T55" s="88" t="s">
        <v>336</v>
      </c>
      <c r="U55" s="88" t="s">
        <v>337</v>
      </c>
      <c r="V55" s="94">
        <f>20*G55</f>
        <v>84</v>
      </c>
      <c r="W55" s="94">
        <v>0</v>
      </c>
      <c r="X55" s="94">
        <f>25*G55</f>
        <v>105</v>
      </c>
      <c r="Y55" s="94">
        <f>30*G55</f>
        <v>126</v>
      </c>
    </row>
    <row r="56" spans="1:25" s="101" customFormat="1" ht="45" x14ac:dyDescent="0.25">
      <c r="A56" s="94">
        <v>76</v>
      </c>
      <c r="B56" s="53" t="s">
        <v>11</v>
      </c>
      <c r="C56" s="95" t="s">
        <v>12</v>
      </c>
      <c r="D56" s="95" t="s">
        <v>13</v>
      </c>
      <c r="E56" s="96">
        <v>11.994146000000001</v>
      </c>
      <c r="F56" s="94">
        <v>12</v>
      </c>
      <c r="G56" s="94">
        <v>3.6</v>
      </c>
      <c r="H56" s="94"/>
      <c r="I56" s="94">
        <v>7.6</v>
      </c>
      <c r="J56" s="97">
        <f>SUM(E56*0.3)</f>
        <v>3.5982438000000001</v>
      </c>
      <c r="K56" s="94">
        <v>4</v>
      </c>
      <c r="L56" s="94"/>
      <c r="M56" s="94"/>
      <c r="N56" s="94"/>
      <c r="O56" s="97">
        <f t="shared" si="0"/>
        <v>7.5982438000000005</v>
      </c>
      <c r="P56" s="99"/>
      <c r="Q56" s="94" t="s">
        <v>225</v>
      </c>
      <c r="R56" s="102">
        <f t="shared" si="4"/>
        <v>37.991219000000001</v>
      </c>
      <c r="S56" s="60" t="s">
        <v>338</v>
      </c>
      <c r="T56" s="95" t="s">
        <v>339</v>
      </c>
      <c r="U56" s="94" t="s">
        <v>340</v>
      </c>
      <c r="V56" s="94">
        <f>20*7.6</f>
        <v>152</v>
      </c>
      <c r="W56" s="94">
        <v>0</v>
      </c>
      <c r="X56" s="94">
        <v>190</v>
      </c>
      <c r="Y56" s="94">
        <f>30*7.6</f>
        <v>228</v>
      </c>
    </row>
    <row r="57" spans="1:25" s="101" customFormat="1" ht="75" x14ac:dyDescent="0.25">
      <c r="A57" s="94">
        <v>77</v>
      </c>
      <c r="B57" s="95" t="s">
        <v>17</v>
      </c>
      <c r="C57" s="95" t="s">
        <v>175</v>
      </c>
      <c r="D57" s="95" t="s">
        <v>13</v>
      </c>
      <c r="E57" s="103">
        <v>268.94531000000001</v>
      </c>
      <c r="F57" s="94">
        <v>269</v>
      </c>
      <c r="G57" s="94">
        <v>269</v>
      </c>
      <c r="H57" s="94">
        <v>239</v>
      </c>
      <c r="I57" s="94">
        <v>30</v>
      </c>
      <c r="J57" s="94"/>
      <c r="K57" s="94">
        <v>209</v>
      </c>
      <c r="L57" s="94">
        <v>30</v>
      </c>
      <c r="M57" s="94"/>
      <c r="N57" s="94"/>
      <c r="O57" s="97">
        <f t="shared" si="0"/>
        <v>239</v>
      </c>
      <c r="P57" s="99"/>
      <c r="Q57" s="94"/>
      <c r="R57" s="94">
        <f>SUM(O57*2.5)</f>
        <v>597.5</v>
      </c>
      <c r="S57" s="60" t="s">
        <v>341</v>
      </c>
      <c r="T57" s="95" t="s">
        <v>342</v>
      </c>
      <c r="U57" s="95" t="s">
        <v>343</v>
      </c>
      <c r="V57" s="94">
        <f>20*30</f>
        <v>600</v>
      </c>
      <c r="W57" s="94">
        <v>35</v>
      </c>
      <c r="X57" s="94">
        <v>750</v>
      </c>
      <c r="Y57" s="94">
        <f>30*30</f>
        <v>900</v>
      </c>
    </row>
    <row r="58" spans="1:25" s="101" customFormat="1" ht="45" x14ac:dyDescent="0.25">
      <c r="A58" s="94">
        <v>80</v>
      </c>
      <c r="B58" s="53" t="s">
        <v>17</v>
      </c>
      <c r="C58" s="95" t="s">
        <v>175</v>
      </c>
      <c r="D58" s="95" t="s">
        <v>13</v>
      </c>
      <c r="E58" s="96">
        <v>8.0925449999999994</v>
      </c>
      <c r="F58" s="94">
        <v>8</v>
      </c>
      <c r="G58" s="94">
        <v>8</v>
      </c>
      <c r="H58" s="94">
        <v>7</v>
      </c>
      <c r="I58" s="94">
        <v>1</v>
      </c>
      <c r="J58" s="94"/>
      <c r="K58" s="94">
        <v>8</v>
      </c>
      <c r="L58" s="94"/>
      <c r="M58" s="94"/>
      <c r="N58" s="94"/>
      <c r="O58" s="97">
        <f t="shared" si="0"/>
        <v>8</v>
      </c>
      <c r="P58" s="99"/>
      <c r="Q58" s="94"/>
      <c r="R58" s="94">
        <f>SUM(O58*2.5)</f>
        <v>20</v>
      </c>
      <c r="S58" s="60" t="s">
        <v>344</v>
      </c>
      <c r="T58" s="53" t="s">
        <v>345</v>
      </c>
      <c r="U58" s="53" t="s">
        <v>346</v>
      </c>
      <c r="V58" s="94">
        <v>20</v>
      </c>
      <c r="W58" s="94">
        <v>1</v>
      </c>
      <c r="X58" s="94">
        <v>25</v>
      </c>
      <c r="Y58" s="94">
        <v>30</v>
      </c>
    </row>
    <row r="59" spans="1:25" s="101" customFormat="1" ht="45" x14ac:dyDescent="0.25">
      <c r="A59" s="94">
        <v>81</v>
      </c>
      <c r="B59" s="53" t="s">
        <v>15</v>
      </c>
      <c r="C59" s="95" t="s">
        <v>14</v>
      </c>
      <c r="D59" s="95" t="s">
        <v>13</v>
      </c>
      <c r="E59" s="96">
        <v>12.250313</v>
      </c>
      <c r="F59" s="94">
        <v>12</v>
      </c>
      <c r="G59" s="94">
        <v>12</v>
      </c>
      <c r="H59" s="94">
        <v>12</v>
      </c>
      <c r="I59" s="94"/>
      <c r="J59" s="94"/>
      <c r="K59" s="94"/>
      <c r="L59" s="94">
        <v>12</v>
      </c>
      <c r="M59" s="94"/>
      <c r="N59" s="94"/>
      <c r="O59" s="97">
        <f t="shared" si="0"/>
        <v>12</v>
      </c>
      <c r="P59" s="99"/>
      <c r="Q59" s="94" t="s">
        <v>228</v>
      </c>
      <c r="R59" s="94"/>
      <c r="S59" s="100"/>
      <c r="T59" s="88" t="s">
        <v>347</v>
      </c>
      <c r="U59" s="88" t="s">
        <v>233</v>
      </c>
      <c r="V59" s="94">
        <v>0</v>
      </c>
      <c r="W59" s="94">
        <v>2</v>
      </c>
      <c r="X59" s="94">
        <v>0</v>
      </c>
      <c r="Y59" s="94">
        <v>0</v>
      </c>
    </row>
    <row r="60" spans="1:25" s="101" customFormat="1" x14ac:dyDescent="0.25">
      <c r="A60" s="94">
        <v>82</v>
      </c>
      <c r="B60" s="53" t="s">
        <v>22</v>
      </c>
      <c r="C60" s="95" t="s">
        <v>12</v>
      </c>
      <c r="D60" s="95" t="s">
        <v>16</v>
      </c>
      <c r="E60" s="96">
        <v>1.248748</v>
      </c>
      <c r="F60" s="94">
        <v>1</v>
      </c>
      <c r="G60" s="94">
        <v>1</v>
      </c>
      <c r="H60" s="94"/>
      <c r="I60" s="96">
        <v>1.248748</v>
      </c>
      <c r="J60" s="94"/>
      <c r="K60" s="94"/>
      <c r="L60" s="94"/>
      <c r="M60" s="94"/>
      <c r="N60" s="103">
        <v>1.248748</v>
      </c>
      <c r="O60" s="97">
        <f t="shared" si="0"/>
        <v>1.248748</v>
      </c>
      <c r="P60" s="99">
        <v>1</v>
      </c>
      <c r="Q60" s="94" t="s">
        <v>225</v>
      </c>
      <c r="R60" s="94"/>
      <c r="S60" s="100"/>
      <c r="T60" s="88" t="s">
        <v>348</v>
      </c>
      <c r="U60" s="88" t="s">
        <v>349</v>
      </c>
      <c r="V60" s="94">
        <f t="shared" ref="V60:V78" si="5">20*G60</f>
        <v>20</v>
      </c>
      <c r="W60" s="94">
        <v>0</v>
      </c>
      <c r="X60" s="94">
        <f>25*G60</f>
        <v>25</v>
      </c>
      <c r="Y60" s="94">
        <f t="shared" ref="Y60:Y78" si="6">30*G60</f>
        <v>30</v>
      </c>
    </row>
    <row r="61" spans="1:25" s="101" customFormat="1" x14ac:dyDescent="0.25">
      <c r="A61" s="94">
        <v>83</v>
      </c>
      <c r="B61" s="53" t="s">
        <v>22</v>
      </c>
      <c r="C61" s="95" t="s">
        <v>12</v>
      </c>
      <c r="D61" s="95" t="s">
        <v>16</v>
      </c>
      <c r="E61" s="96">
        <v>0.36094599999999999</v>
      </c>
      <c r="F61" s="94">
        <v>0.4</v>
      </c>
      <c r="G61" s="94">
        <v>0.4</v>
      </c>
      <c r="H61" s="94"/>
      <c r="I61" s="96">
        <v>0.36094599999999999</v>
      </c>
      <c r="J61" s="94"/>
      <c r="K61" s="94"/>
      <c r="L61" s="94"/>
      <c r="M61" s="94"/>
      <c r="N61" s="103">
        <v>0.36094599999999999</v>
      </c>
      <c r="O61" s="97">
        <f t="shared" si="0"/>
        <v>0.36094599999999999</v>
      </c>
      <c r="P61" s="99">
        <v>1</v>
      </c>
      <c r="Q61" s="94" t="s">
        <v>225</v>
      </c>
      <c r="R61" s="94"/>
      <c r="S61" s="100"/>
      <c r="T61" s="88" t="s">
        <v>350</v>
      </c>
      <c r="U61" s="88" t="s">
        <v>351</v>
      </c>
      <c r="V61" s="94">
        <f t="shared" si="5"/>
        <v>8</v>
      </c>
      <c r="W61" s="94">
        <v>0</v>
      </c>
      <c r="X61" s="94">
        <f>25*G61</f>
        <v>10</v>
      </c>
      <c r="Y61" s="94">
        <f t="shared" si="6"/>
        <v>12</v>
      </c>
    </row>
    <row r="62" spans="1:25" s="101" customFormat="1" ht="30" x14ac:dyDescent="0.25">
      <c r="A62" s="94">
        <v>84</v>
      </c>
      <c r="B62" s="53" t="s">
        <v>23</v>
      </c>
      <c r="C62" s="95" t="s">
        <v>12</v>
      </c>
      <c r="D62" s="95" t="s">
        <v>16</v>
      </c>
      <c r="E62" s="96">
        <v>0.28000000000000003</v>
      </c>
      <c r="F62" s="94">
        <v>0.3</v>
      </c>
      <c r="G62" s="94">
        <v>0.3</v>
      </c>
      <c r="H62" s="94"/>
      <c r="I62" s="96">
        <v>0.28000000000000003</v>
      </c>
      <c r="J62" s="94"/>
      <c r="K62" s="94"/>
      <c r="L62" s="94"/>
      <c r="M62" s="94"/>
      <c r="N62" s="103">
        <v>0.28000000000000003</v>
      </c>
      <c r="O62" s="97">
        <f t="shared" si="0"/>
        <v>0.28000000000000003</v>
      </c>
      <c r="P62" s="99">
        <v>1</v>
      </c>
      <c r="Q62" s="94" t="s">
        <v>225</v>
      </c>
      <c r="R62" s="94"/>
      <c r="S62" s="63" t="s">
        <v>352</v>
      </c>
      <c r="T62" s="88" t="s">
        <v>353</v>
      </c>
      <c r="U62" s="88" t="s">
        <v>354</v>
      </c>
      <c r="V62" s="94">
        <f t="shared" si="5"/>
        <v>6</v>
      </c>
      <c r="W62" s="94">
        <v>0</v>
      </c>
      <c r="X62" s="94">
        <v>8</v>
      </c>
      <c r="Y62" s="94">
        <f t="shared" si="6"/>
        <v>9</v>
      </c>
    </row>
    <row r="63" spans="1:25" s="101" customFormat="1" x14ac:dyDescent="0.25">
      <c r="A63" s="94">
        <v>85</v>
      </c>
      <c r="B63" s="53" t="s">
        <v>22</v>
      </c>
      <c r="C63" s="95" t="s">
        <v>12</v>
      </c>
      <c r="D63" s="95" t="s">
        <v>16</v>
      </c>
      <c r="E63" s="96">
        <v>0.63083599999999995</v>
      </c>
      <c r="F63" s="94">
        <v>1</v>
      </c>
      <c r="G63" s="94">
        <v>1</v>
      </c>
      <c r="H63" s="94"/>
      <c r="I63" s="96">
        <v>0.63083599999999995</v>
      </c>
      <c r="J63" s="94"/>
      <c r="K63" s="94"/>
      <c r="L63" s="94"/>
      <c r="M63" s="94"/>
      <c r="N63" s="96">
        <v>0.63083599999999995</v>
      </c>
      <c r="O63" s="97">
        <f t="shared" si="0"/>
        <v>0.63083599999999995</v>
      </c>
      <c r="P63" s="99">
        <v>1</v>
      </c>
      <c r="Q63" s="94" t="s">
        <v>225</v>
      </c>
      <c r="R63" s="94"/>
      <c r="S63" s="100"/>
      <c r="T63" s="88" t="s">
        <v>348</v>
      </c>
      <c r="U63" s="88" t="s">
        <v>349</v>
      </c>
      <c r="V63" s="94">
        <f t="shared" si="5"/>
        <v>20</v>
      </c>
      <c r="W63" s="94">
        <v>0</v>
      </c>
      <c r="X63" s="94">
        <f>25*G63</f>
        <v>25</v>
      </c>
      <c r="Y63" s="94">
        <f t="shared" si="6"/>
        <v>30</v>
      </c>
    </row>
    <row r="64" spans="1:25" s="101" customFormat="1" x14ac:dyDescent="0.25">
      <c r="A64" s="94">
        <v>86</v>
      </c>
      <c r="B64" s="53" t="s">
        <v>22</v>
      </c>
      <c r="C64" s="95" t="s">
        <v>12</v>
      </c>
      <c r="D64" s="95" t="s">
        <v>16</v>
      </c>
      <c r="E64" s="96">
        <v>0.54541300000000004</v>
      </c>
      <c r="F64" s="94">
        <v>1</v>
      </c>
      <c r="G64" s="94">
        <v>1</v>
      </c>
      <c r="H64" s="94"/>
      <c r="I64" s="96">
        <v>0.54541300000000004</v>
      </c>
      <c r="J64" s="94"/>
      <c r="K64" s="94"/>
      <c r="L64" s="94"/>
      <c r="M64" s="94"/>
      <c r="N64" s="96">
        <v>0.54541300000000004</v>
      </c>
      <c r="O64" s="97">
        <f t="shared" si="0"/>
        <v>0.54541300000000004</v>
      </c>
      <c r="P64" s="99">
        <v>1</v>
      </c>
      <c r="Q64" s="94" t="s">
        <v>225</v>
      </c>
      <c r="R64" s="94"/>
      <c r="S64" s="100"/>
      <c r="T64" s="88" t="s">
        <v>348</v>
      </c>
      <c r="U64" s="88" t="s">
        <v>349</v>
      </c>
      <c r="V64" s="94">
        <f t="shared" si="5"/>
        <v>20</v>
      </c>
      <c r="W64" s="94">
        <v>0</v>
      </c>
      <c r="X64" s="94">
        <f>25*G64</f>
        <v>25</v>
      </c>
      <c r="Y64" s="94">
        <f t="shared" si="6"/>
        <v>30</v>
      </c>
    </row>
    <row r="65" spans="1:25" s="101" customFormat="1" ht="30" x14ac:dyDescent="0.25">
      <c r="A65" s="94">
        <v>87</v>
      </c>
      <c r="B65" s="53" t="s">
        <v>23</v>
      </c>
      <c r="C65" s="95" t="s">
        <v>12</v>
      </c>
      <c r="D65" s="95" t="s">
        <v>16</v>
      </c>
      <c r="E65" s="96">
        <v>0.46</v>
      </c>
      <c r="F65" s="94">
        <v>0.5</v>
      </c>
      <c r="G65" s="94">
        <v>0.5</v>
      </c>
      <c r="H65" s="94"/>
      <c r="I65" s="96">
        <v>0.46</v>
      </c>
      <c r="J65" s="94"/>
      <c r="K65" s="94"/>
      <c r="L65" s="94"/>
      <c r="M65" s="94"/>
      <c r="N65" s="96">
        <v>0.46</v>
      </c>
      <c r="O65" s="97">
        <f t="shared" si="0"/>
        <v>0.46</v>
      </c>
      <c r="P65" s="99">
        <v>1</v>
      </c>
      <c r="Q65" s="94" t="s">
        <v>225</v>
      </c>
      <c r="R65" s="94"/>
      <c r="S65" s="63" t="s">
        <v>352</v>
      </c>
      <c r="T65" s="88" t="s">
        <v>355</v>
      </c>
      <c r="U65" s="88" t="s">
        <v>356</v>
      </c>
      <c r="V65" s="94">
        <f t="shared" si="5"/>
        <v>10</v>
      </c>
      <c r="W65" s="94">
        <v>0</v>
      </c>
      <c r="X65" s="94">
        <v>13</v>
      </c>
      <c r="Y65" s="94">
        <f t="shared" si="6"/>
        <v>15</v>
      </c>
    </row>
    <row r="66" spans="1:25" s="101" customFormat="1" ht="30" x14ac:dyDescent="0.25">
      <c r="A66" s="94">
        <v>88</v>
      </c>
      <c r="B66" s="53" t="s">
        <v>23</v>
      </c>
      <c r="C66" s="95" t="s">
        <v>12</v>
      </c>
      <c r="D66" s="95" t="s">
        <v>16</v>
      </c>
      <c r="E66" s="96">
        <v>0.36</v>
      </c>
      <c r="F66" s="94">
        <v>0.4</v>
      </c>
      <c r="G66" s="94">
        <v>0.4</v>
      </c>
      <c r="H66" s="94"/>
      <c r="I66" s="96">
        <v>0.36</v>
      </c>
      <c r="J66" s="94"/>
      <c r="K66" s="94"/>
      <c r="L66" s="94"/>
      <c r="M66" s="94"/>
      <c r="N66" s="96">
        <v>0.36</v>
      </c>
      <c r="O66" s="97">
        <f t="shared" si="0"/>
        <v>0.36</v>
      </c>
      <c r="P66" s="99">
        <v>1</v>
      </c>
      <c r="Q66" s="94" t="s">
        <v>225</v>
      </c>
      <c r="R66" s="94"/>
      <c r="S66" s="63" t="s">
        <v>352</v>
      </c>
      <c r="T66" s="88" t="s">
        <v>350</v>
      </c>
      <c r="U66" s="88" t="s">
        <v>351</v>
      </c>
      <c r="V66" s="94">
        <f t="shared" si="5"/>
        <v>8</v>
      </c>
      <c r="W66" s="94">
        <v>0</v>
      </c>
      <c r="X66" s="94">
        <f>25*G66</f>
        <v>10</v>
      </c>
      <c r="Y66" s="94">
        <f t="shared" si="6"/>
        <v>12</v>
      </c>
    </row>
    <row r="67" spans="1:25" s="101" customFormat="1" x14ac:dyDescent="0.25">
      <c r="A67" s="94">
        <v>89</v>
      </c>
      <c r="B67" s="53" t="s">
        <v>22</v>
      </c>
      <c r="C67" s="95" t="s">
        <v>12</v>
      </c>
      <c r="D67" s="95" t="s">
        <v>16</v>
      </c>
      <c r="E67" s="96">
        <v>0.76760399999999995</v>
      </c>
      <c r="F67" s="94">
        <v>1</v>
      </c>
      <c r="G67" s="94">
        <v>1</v>
      </c>
      <c r="H67" s="94"/>
      <c r="I67" s="96">
        <v>0.76760399999999995</v>
      </c>
      <c r="J67" s="94"/>
      <c r="K67" s="94"/>
      <c r="L67" s="94"/>
      <c r="M67" s="94"/>
      <c r="N67" s="96">
        <v>0.76760399999999995</v>
      </c>
      <c r="O67" s="97">
        <f t="shared" ref="O67:O85" si="7">SUM(J67:N67)</f>
        <v>0.76760399999999995</v>
      </c>
      <c r="P67" s="99">
        <v>1</v>
      </c>
      <c r="Q67" s="94" t="s">
        <v>225</v>
      </c>
      <c r="R67" s="94"/>
      <c r="S67" s="100"/>
      <c r="T67" s="88" t="s">
        <v>348</v>
      </c>
      <c r="U67" s="88" t="s">
        <v>349</v>
      </c>
      <c r="V67" s="94">
        <f t="shared" si="5"/>
        <v>20</v>
      </c>
      <c r="W67" s="94">
        <v>0</v>
      </c>
      <c r="X67" s="94">
        <f>25*G67</f>
        <v>25</v>
      </c>
      <c r="Y67" s="94">
        <f t="shared" si="6"/>
        <v>30</v>
      </c>
    </row>
    <row r="68" spans="1:25" s="101" customFormat="1" ht="30" x14ac:dyDescent="0.25">
      <c r="A68" s="94">
        <v>90</v>
      </c>
      <c r="B68" s="95" t="s">
        <v>22</v>
      </c>
      <c r="C68" s="95" t="s">
        <v>12</v>
      </c>
      <c r="D68" s="95" t="s">
        <v>16</v>
      </c>
      <c r="E68" s="103">
        <v>0.53432100000000005</v>
      </c>
      <c r="F68" s="94">
        <v>0.5</v>
      </c>
      <c r="G68" s="94">
        <v>0.5</v>
      </c>
      <c r="H68" s="94"/>
      <c r="I68" s="103">
        <v>0.53432100000000005</v>
      </c>
      <c r="J68" s="94"/>
      <c r="K68" s="94"/>
      <c r="L68" s="94"/>
      <c r="M68" s="94"/>
      <c r="N68" s="103">
        <v>0.53432100000000005</v>
      </c>
      <c r="O68" s="97">
        <f t="shared" si="7"/>
        <v>0.53432100000000005</v>
      </c>
      <c r="P68" s="99">
        <v>1</v>
      </c>
      <c r="Q68" s="94" t="s">
        <v>225</v>
      </c>
      <c r="R68" s="94"/>
      <c r="S68" s="63" t="s">
        <v>357</v>
      </c>
      <c r="T68" s="94" t="s">
        <v>355</v>
      </c>
      <c r="U68" s="94" t="s">
        <v>351</v>
      </c>
      <c r="V68" s="94">
        <f t="shared" si="5"/>
        <v>10</v>
      </c>
      <c r="W68" s="94">
        <v>0</v>
      </c>
      <c r="X68" s="94">
        <f>25*G68</f>
        <v>12.5</v>
      </c>
      <c r="Y68" s="94">
        <f t="shared" si="6"/>
        <v>15</v>
      </c>
    </row>
    <row r="69" spans="1:25" s="101" customFormat="1" ht="30" x14ac:dyDescent="0.25">
      <c r="A69" s="94">
        <v>91</v>
      </c>
      <c r="B69" s="95" t="s">
        <v>23</v>
      </c>
      <c r="C69" s="95" t="s">
        <v>12</v>
      </c>
      <c r="D69" s="95" t="s">
        <v>16</v>
      </c>
      <c r="E69" s="103">
        <v>0.56999999999999995</v>
      </c>
      <c r="F69" s="94">
        <v>0.6</v>
      </c>
      <c r="G69" s="94">
        <v>0.6</v>
      </c>
      <c r="H69" s="94"/>
      <c r="I69" s="103">
        <v>0.56999999999999995</v>
      </c>
      <c r="J69" s="94"/>
      <c r="K69" s="94"/>
      <c r="L69" s="94"/>
      <c r="M69" s="94"/>
      <c r="N69" s="103">
        <v>0.56999999999999995</v>
      </c>
      <c r="O69" s="97">
        <f t="shared" si="7"/>
        <v>0.56999999999999995</v>
      </c>
      <c r="P69" s="99">
        <v>1</v>
      </c>
      <c r="Q69" s="94" t="s">
        <v>225</v>
      </c>
      <c r="R69" s="94"/>
      <c r="S69" s="63" t="s">
        <v>352</v>
      </c>
      <c r="T69" s="94" t="s">
        <v>358</v>
      </c>
      <c r="U69" s="94" t="s">
        <v>359</v>
      </c>
      <c r="V69" s="94">
        <f t="shared" si="5"/>
        <v>12</v>
      </c>
      <c r="W69" s="94">
        <v>0</v>
      </c>
      <c r="X69" s="94">
        <f>25*G69</f>
        <v>15</v>
      </c>
      <c r="Y69" s="94">
        <f t="shared" si="6"/>
        <v>18</v>
      </c>
    </row>
    <row r="70" spans="1:25" s="101" customFormat="1" ht="30" x14ac:dyDescent="0.25">
      <c r="A70" s="94">
        <v>92</v>
      </c>
      <c r="B70" s="95" t="s">
        <v>22</v>
      </c>
      <c r="C70" s="95" t="s">
        <v>12</v>
      </c>
      <c r="D70" s="95" t="s">
        <v>16</v>
      </c>
      <c r="E70" s="103">
        <v>0.51786399999999999</v>
      </c>
      <c r="F70" s="94">
        <v>0.5</v>
      </c>
      <c r="G70" s="94">
        <v>0.5</v>
      </c>
      <c r="H70" s="94"/>
      <c r="I70" s="103">
        <v>0.51786399999999999</v>
      </c>
      <c r="J70" s="94"/>
      <c r="K70" s="94"/>
      <c r="L70" s="94"/>
      <c r="M70" s="94"/>
      <c r="N70" s="103">
        <v>0.51786399999999999</v>
      </c>
      <c r="O70" s="97">
        <f t="shared" si="7"/>
        <v>0.51786399999999999</v>
      </c>
      <c r="P70" s="99">
        <v>1</v>
      </c>
      <c r="Q70" s="94" t="s">
        <v>225</v>
      </c>
      <c r="R70" s="94"/>
      <c r="S70" s="63" t="s">
        <v>357</v>
      </c>
      <c r="T70" s="94" t="s">
        <v>355</v>
      </c>
      <c r="U70" s="94" t="s">
        <v>351</v>
      </c>
      <c r="V70" s="94">
        <f t="shared" si="5"/>
        <v>10</v>
      </c>
      <c r="W70" s="94">
        <v>0</v>
      </c>
      <c r="X70" s="94">
        <f>25*G70</f>
        <v>12.5</v>
      </c>
      <c r="Y70" s="94">
        <f t="shared" si="6"/>
        <v>15</v>
      </c>
    </row>
    <row r="71" spans="1:25" s="101" customFormat="1" x14ac:dyDescent="0.25">
      <c r="A71" s="94">
        <v>93</v>
      </c>
      <c r="B71" s="95" t="s">
        <v>22</v>
      </c>
      <c r="C71" s="95" t="s">
        <v>12</v>
      </c>
      <c r="D71" s="95" t="s">
        <v>16</v>
      </c>
      <c r="E71" s="103">
        <v>0.47872300000000001</v>
      </c>
      <c r="F71" s="94">
        <v>0.5</v>
      </c>
      <c r="G71" s="94">
        <v>0.5</v>
      </c>
      <c r="H71" s="94"/>
      <c r="I71" s="103">
        <v>0.47872300000000001</v>
      </c>
      <c r="J71" s="94"/>
      <c r="K71" s="94"/>
      <c r="L71" s="94"/>
      <c r="M71" s="94"/>
      <c r="N71" s="103">
        <v>0.47872300000000001</v>
      </c>
      <c r="O71" s="97">
        <f t="shared" si="7"/>
        <v>0.47872300000000001</v>
      </c>
      <c r="P71" s="99">
        <v>1</v>
      </c>
      <c r="Q71" s="94" t="s">
        <v>225</v>
      </c>
      <c r="R71" s="94"/>
      <c r="S71" s="100"/>
      <c r="T71" s="94" t="s">
        <v>355</v>
      </c>
      <c r="U71" s="94" t="s">
        <v>356</v>
      </c>
      <c r="V71" s="94">
        <f t="shared" si="5"/>
        <v>10</v>
      </c>
      <c r="W71" s="94">
        <v>0</v>
      </c>
      <c r="X71" s="94">
        <v>13</v>
      </c>
      <c r="Y71" s="94">
        <f t="shared" si="6"/>
        <v>15</v>
      </c>
    </row>
    <row r="72" spans="1:25" s="101" customFormat="1" x14ac:dyDescent="0.25">
      <c r="A72" s="94">
        <v>94</v>
      </c>
      <c r="B72" s="95" t="s">
        <v>22</v>
      </c>
      <c r="C72" s="95" t="s">
        <v>12</v>
      </c>
      <c r="D72" s="95" t="s">
        <v>16</v>
      </c>
      <c r="E72" s="103">
        <v>0.53020100000000003</v>
      </c>
      <c r="F72" s="94">
        <v>1</v>
      </c>
      <c r="G72" s="94">
        <v>1</v>
      </c>
      <c r="H72" s="94"/>
      <c r="I72" s="103">
        <v>0.53020100000000003</v>
      </c>
      <c r="J72" s="94"/>
      <c r="K72" s="94"/>
      <c r="L72" s="94"/>
      <c r="M72" s="94"/>
      <c r="N72" s="103">
        <v>0.53020100000000003</v>
      </c>
      <c r="O72" s="97">
        <f t="shared" si="7"/>
        <v>0.53020100000000003</v>
      </c>
      <c r="P72" s="99">
        <v>1</v>
      </c>
      <c r="Q72" s="94" t="s">
        <v>225</v>
      </c>
      <c r="R72" s="94"/>
      <c r="S72" s="100"/>
      <c r="T72" s="94" t="s">
        <v>348</v>
      </c>
      <c r="U72" s="94" t="s">
        <v>349</v>
      </c>
      <c r="V72" s="94">
        <f t="shared" si="5"/>
        <v>20</v>
      </c>
      <c r="W72" s="94">
        <v>0</v>
      </c>
      <c r="X72" s="94">
        <f>25*G72</f>
        <v>25</v>
      </c>
      <c r="Y72" s="94">
        <f t="shared" si="6"/>
        <v>30</v>
      </c>
    </row>
    <row r="73" spans="1:25" s="101" customFormat="1" x14ac:dyDescent="0.25">
      <c r="A73" s="94">
        <v>95</v>
      </c>
      <c r="B73" s="95" t="s">
        <v>22</v>
      </c>
      <c r="C73" s="95" t="s">
        <v>12</v>
      </c>
      <c r="D73" s="95" t="s">
        <v>16</v>
      </c>
      <c r="E73" s="103">
        <v>0.43295600000000001</v>
      </c>
      <c r="F73" s="94">
        <v>0.4</v>
      </c>
      <c r="G73" s="94">
        <v>0.4</v>
      </c>
      <c r="H73" s="94"/>
      <c r="I73" s="103">
        <v>0.43295600000000001</v>
      </c>
      <c r="J73" s="94"/>
      <c r="K73" s="94"/>
      <c r="L73" s="94"/>
      <c r="M73" s="94"/>
      <c r="N73" s="103">
        <v>0.43295600000000001</v>
      </c>
      <c r="O73" s="97">
        <f t="shared" si="7"/>
        <v>0.43295600000000001</v>
      </c>
      <c r="P73" s="99">
        <v>1</v>
      </c>
      <c r="Q73" s="94" t="s">
        <v>225</v>
      </c>
      <c r="R73" s="94"/>
      <c r="S73" s="100"/>
      <c r="T73" s="94" t="s">
        <v>350</v>
      </c>
      <c r="U73" s="94" t="s">
        <v>351</v>
      </c>
      <c r="V73" s="94">
        <f t="shared" si="5"/>
        <v>8</v>
      </c>
      <c r="W73" s="94">
        <v>0</v>
      </c>
      <c r="X73" s="94">
        <f>25*G73</f>
        <v>10</v>
      </c>
      <c r="Y73" s="94">
        <f t="shared" si="6"/>
        <v>12</v>
      </c>
    </row>
    <row r="74" spans="1:25" s="101" customFormat="1" x14ac:dyDescent="0.25">
      <c r="A74" s="94">
        <v>96</v>
      </c>
      <c r="B74" s="95" t="s">
        <v>22</v>
      </c>
      <c r="C74" s="95" t="s">
        <v>12</v>
      </c>
      <c r="D74" s="95" t="s">
        <v>16</v>
      </c>
      <c r="E74" s="103">
        <v>2.0021300000000002</v>
      </c>
      <c r="F74" s="94">
        <v>2</v>
      </c>
      <c r="G74" s="94">
        <v>2</v>
      </c>
      <c r="H74" s="94"/>
      <c r="I74" s="103">
        <v>2.0021300000000002</v>
      </c>
      <c r="J74" s="94"/>
      <c r="K74" s="94"/>
      <c r="L74" s="94"/>
      <c r="M74" s="94"/>
      <c r="N74" s="103">
        <v>2.0021300000000002</v>
      </c>
      <c r="O74" s="97">
        <f t="shared" si="7"/>
        <v>2.0021300000000002</v>
      </c>
      <c r="P74" s="99">
        <v>1</v>
      </c>
      <c r="Q74" s="94" t="s">
        <v>225</v>
      </c>
      <c r="R74" s="94"/>
      <c r="S74" s="100"/>
      <c r="T74" s="94" t="s">
        <v>360</v>
      </c>
      <c r="U74" s="94" t="s">
        <v>361</v>
      </c>
      <c r="V74" s="94">
        <f t="shared" si="5"/>
        <v>40</v>
      </c>
      <c r="W74" s="94">
        <v>0</v>
      </c>
      <c r="X74" s="94">
        <f>25*G74</f>
        <v>50</v>
      </c>
      <c r="Y74" s="94">
        <f t="shared" si="6"/>
        <v>60</v>
      </c>
    </row>
    <row r="75" spans="1:25" s="101" customFormat="1" x14ac:dyDescent="0.25">
      <c r="A75" s="94">
        <v>97</v>
      </c>
      <c r="B75" s="95" t="s">
        <v>22</v>
      </c>
      <c r="C75" s="95" t="s">
        <v>12</v>
      </c>
      <c r="D75" s="95" t="s">
        <v>16</v>
      </c>
      <c r="E75" s="103">
        <v>1.417146</v>
      </c>
      <c r="F75" s="94">
        <v>1</v>
      </c>
      <c r="G75" s="94">
        <v>1</v>
      </c>
      <c r="H75" s="94"/>
      <c r="I75" s="103">
        <v>1.417146</v>
      </c>
      <c r="J75" s="94"/>
      <c r="K75" s="94"/>
      <c r="L75" s="94"/>
      <c r="M75" s="94"/>
      <c r="N75" s="103">
        <v>1.417146</v>
      </c>
      <c r="O75" s="97">
        <f t="shared" si="7"/>
        <v>1.417146</v>
      </c>
      <c r="P75" s="99">
        <v>1</v>
      </c>
      <c r="Q75" s="94" t="s">
        <v>225</v>
      </c>
      <c r="R75" s="94"/>
      <c r="S75" s="100"/>
      <c r="T75" s="94" t="s">
        <v>348</v>
      </c>
      <c r="U75" s="94" t="s">
        <v>349</v>
      </c>
      <c r="V75" s="94">
        <f t="shared" si="5"/>
        <v>20</v>
      </c>
      <c r="W75" s="94">
        <v>0</v>
      </c>
      <c r="X75" s="94">
        <f>25*G75</f>
        <v>25</v>
      </c>
      <c r="Y75" s="94">
        <f t="shared" si="6"/>
        <v>30</v>
      </c>
    </row>
    <row r="76" spans="1:25" s="101" customFormat="1" x14ac:dyDescent="0.25">
      <c r="A76" s="94">
        <v>98</v>
      </c>
      <c r="B76" s="95" t="s">
        <v>22</v>
      </c>
      <c r="C76" s="95" t="s">
        <v>12</v>
      </c>
      <c r="D76" s="95" t="s">
        <v>16</v>
      </c>
      <c r="E76" s="103">
        <v>0.32232300000000003</v>
      </c>
      <c r="F76" s="94">
        <v>0.3</v>
      </c>
      <c r="G76" s="94">
        <v>0.3</v>
      </c>
      <c r="H76" s="94"/>
      <c r="I76" s="103">
        <v>0.32232300000000003</v>
      </c>
      <c r="J76" s="94"/>
      <c r="K76" s="94"/>
      <c r="L76" s="94"/>
      <c r="M76" s="94"/>
      <c r="N76" s="103">
        <v>0.32232300000000003</v>
      </c>
      <c r="O76" s="97">
        <f t="shared" si="7"/>
        <v>0.32232300000000003</v>
      </c>
      <c r="P76" s="99">
        <v>1</v>
      </c>
      <c r="Q76" s="94" t="s">
        <v>225</v>
      </c>
      <c r="R76" s="94"/>
      <c r="S76" s="100"/>
      <c r="T76" s="94" t="s">
        <v>353</v>
      </c>
      <c r="U76" s="94" t="s">
        <v>354</v>
      </c>
      <c r="V76" s="94">
        <f t="shared" si="5"/>
        <v>6</v>
      </c>
      <c r="W76" s="94">
        <v>0</v>
      </c>
      <c r="X76" s="94">
        <v>8</v>
      </c>
      <c r="Y76" s="94">
        <f t="shared" si="6"/>
        <v>9</v>
      </c>
    </row>
    <row r="77" spans="1:25" s="101" customFormat="1" x14ac:dyDescent="0.25">
      <c r="A77" s="94">
        <v>99</v>
      </c>
      <c r="B77" s="95" t="s">
        <v>22</v>
      </c>
      <c r="C77" s="95" t="s">
        <v>12</v>
      </c>
      <c r="D77" s="95" t="s">
        <v>16</v>
      </c>
      <c r="E77" s="103">
        <v>2.4742630000000001</v>
      </c>
      <c r="F77" s="94">
        <v>2</v>
      </c>
      <c r="G77" s="94">
        <v>2</v>
      </c>
      <c r="H77" s="94"/>
      <c r="I77" s="103">
        <v>2.4742630000000001</v>
      </c>
      <c r="J77" s="94"/>
      <c r="K77" s="94"/>
      <c r="L77" s="94"/>
      <c r="M77" s="94"/>
      <c r="N77" s="103">
        <v>2.4742630000000001</v>
      </c>
      <c r="O77" s="97">
        <f t="shared" si="7"/>
        <v>2.4742630000000001</v>
      </c>
      <c r="P77" s="99">
        <v>1</v>
      </c>
      <c r="Q77" s="94" t="s">
        <v>225</v>
      </c>
      <c r="R77" s="94"/>
      <c r="S77" s="100"/>
      <c r="T77" s="94" t="s">
        <v>360</v>
      </c>
      <c r="U77" s="94" t="s">
        <v>361</v>
      </c>
      <c r="V77" s="94">
        <f t="shared" si="5"/>
        <v>40</v>
      </c>
      <c r="W77" s="94">
        <v>0</v>
      </c>
      <c r="X77" s="94">
        <f>25*G77</f>
        <v>50</v>
      </c>
      <c r="Y77" s="94">
        <f t="shared" si="6"/>
        <v>60</v>
      </c>
    </row>
    <row r="78" spans="1:25" s="101" customFormat="1" ht="30" x14ac:dyDescent="0.25">
      <c r="A78" s="94">
        <v>100</v>
      </c>
      <c r="B78" s="95" t="s">
        <v>22</v>
      </c>
      <c r="C78" s="95" t="s">
        <v>12</v>
      </c>
      <c r="D78" s="95" t="s">
        <v>16</v>
      </c>
      <c r="E78" s="103">
        <v>0.52879900000000002</v>
      </c>
      <c r="F78" s="94">
        <v>0.5</v>
      </c>
      <c r="G78" s="94">
        <v>0.5</v>
      </c>
      <c r="H78" s="94"/>
      <c r="I78" s="103">
        <v>0.52879900000000002</v>
      </c>
      <c r="J78" s="94"/>
      <c r="K78" s="94"/>
      <c r="L78" s="94"/>
      <c r="M78" s="94"/>
      <c r="N78" s="103">
        <v>0.52879900000000002</v>
      </c>
      <c r="O78" s="97">
        <f t="shared" si="7"/>
        <v>0.52879900000000002</v>
      </c>
      <c r="P78" s="99"/>
      <c r="Q78" s="94" t="s">
        <v>225</v>
      </c>
      <c r="R78" s="94"/>
      <c r="S78" s="63" t="s">
        <v>357</v>
      </c>
      <c r="T78" s="94" t="s">
        <v>355</v>
      </c>
      <c r="U78" s="94" t="s">
        <v>362</v>
      </c>
      <c r="V78" s="94">
        <f t="shared" si="5"/>
        <v>10</v>
      </c>
      <c r="W78" s="94">
        <v>0</v>
      </c>
      <c r="X78" s="94">
        <f>25*G78</f>
        <v>12.5</v>
      </c>
      <c r="Y78" s="94">
        <f t="shared" si="6"/>
        <v>15</v>
      </c>
    </row>
    <row r="79" spans="1:25" s="101" customFormat="1" ht="45" x14ac:dyDescent="0.25">
      <c r="A79" s="94">
        <v>101</v>
      </c>
      <c r="B79" s="53" t="s">
        <v>11</v>
      </c>
      <c r="C79" s="53" t="s">
        <v>14</v>
      </c>
      <c r="D79" s="95" t="s">
        <v>13</v>
      </c>
      <c r="E79" s="96">
        <v>38.851961000000003</v>
      </c>
      <c r="F79" s="94">
        <v>39</v>
      </c>
      <c r="G79" s="94">
        <v>11.7</v>
      </c>
      <c r="H79" s="94">
        <v>15.7</v>
      </c>
      <c r="I79" s="94"/>
      <c r="J79" s="97">
        <f>SUM(E79*0.3)</f>
        <v>11.6555883</v>
      </c>
      <c r="K79" s="94"/>
      <c r="L79" s="94">
        <v>4</v>
      </c>
      <c r="M79" s="94"/>
      <c r="N79" s="94"/>
      <c r="O79" s="97">
        <f t="shared" si="7"/>
        <v>15.6555883</v>
      </c>
      <c r="P79" s="99"/>
      <c r="Q79" s="94" t="s">
        <v>228</v>
      </c>
      <c r="R79" s="102">
        <f>SUM(O79*5)</f>
        <v>78.277941499999997</v>
      </c>
      <c r="S79" s="100"/>
      <c r="T79" s="95" t="s">
        <v>363</v>
      </c>
      <c r="U79" s="94" t="s">
        <v>230</v>
      </c>
      <c r="V79" s="94">
        <v>0</v>
      </c>
      <c r="W79" s="94">
        <v>3</v>
      </c>
      <c r="X79" s="94">
        <v>0</v>
      </c>
      <c r="Y79" s="94">
        <v>0</v>
      </c>
    </row>
    <row r="80" spans="1:25" s="101" customFormat="1" ht="45" x14ac:dyDescent="0.25">
      <c r="A80" s="94">
        <v>102</v>
      </c>
      <c r="B80" s="53" t="s">
        <v>15</v>
      </c>
      <c r="C80" s="53" t="s">
        <v>14</v>
      </c>
      <c r="D80" s="95" t="s">
        <v>13</v>
      </c>
      <c r="E80" s="96">
        <v>10.697844</v>
      </c>
      <c r="F80" s="94">
        <v>11</v>
      </c>
      <c r="G80" s="94">
        <v>11</v>
      </c>
      <c r="H80" s="94">
        <v>11</v>
      </c>
      <c r="I80" s="94"/>
      <c r="J80" s="94"/>
      <c r="K80" s="94"/>
      <c r="L80" s="94">
        <v>11</v>
      </c>
      <c r="M80" s="94"/>
      <c r="N80" s="94"/>
      <c r="O80" s="97">
        <f t="shared" si="7"/>
        <v>11</v>
      </c>
      <c r="P80" s="99"/>
      <c r="Q80" s="94" t="s">
        <v>228</v>
      </c>
      <c r="R80" s="94"/>
      <c r="S80" s="100"/>
      <c r="T80" s="88" t="s">
        <v>364</v>
      </c>
      <c r="U80" s="88" t="s">
        <v>233</v>
      </c>
      <c r="V80" s="94">
        <v>0</v>
      </c>
      <c r="W80" s="94">
        <v>2</v>
      </c>
      <c r="X80" s="94">
        <v>0</v>
      </c>
      <c r="Y80" s="94">
        <v>0</v>
      </c>
    </row>
    <row r="81" spans="1:25" s="101" customFormat="1" ht="45" x14ac:dyDescent="0.25">
      <c r="A81" s="94">
        <v>103</v>
      </c>
      <c r="B81" s="53" t="s">
        <v>11</v>
      </c>
      <c r="C81" s="53" t="s">
        <v>14</v>
      </c>
      <c r="D81" s="95" t="s">
        <v>13</v>
      </c>
      <c r="E81" s="96">
        <v>19.581361000000001</v>
      </c>
      <c r="F81" s="94">
        <v>20</v>
      </c>
      <c r="G81" s="94">
        <v>6</v>
      </c>
      <c r="H81" s="94">
        <v>9</v>
      </c>
      <c r="I81" s="94"/>
      <c r="J81" s="97">
        <f>SUM(E81*0.3)</f>
        <v>5.8744082999999998</v>
      </c>
      <c r="K81" s="94"/>
      <c r="L81" s="94">
        <v>3</v>
      </c>
      <c r="M81" s="94"/>
      <c r="N81" s="94"/>
      <c r="O81" s="97">
        <f t="shared" si="7"/>
        <v>8.8744082999999989</v>
      </c>
      <c r="P81" s="99"/>
      <c r="Q81" s="94" t="s">
        <v>228</v>
      </c>
      <c r="R81" s="102">
        <f>SUM(O81*5)</f>
        <v>44.372041499999995</v>
      </c>
      <c r="S81" s="60" t="s">
        <v>365</v>
      </c>
      <c r="T81" s="95" t="s">
        <v>366</v>
      </c>
      <c r="U81" s="94" t="s">
        <v>233</v>
      </c>
      <c r="V81" s="94">
        <v>0</v>
      </c>
      <c r="W81" s="94">
        <v>2</v>
      </c>
      <c r="X81" s="94">
        <v>0</v>
      </c>
      <c r="Y81" s="94">
        <v>0</v>
      </c>
    </row>
    <row r="82" spans="1:25" s="101" customFormat="1" ht="45" x14ac:dyDescent="0.25">
      <c r="A82" s="94">
        <v>104</v>
      </c>
      <c r="B82" s="53" t="s">
        <v>19</v>
      </c>
      <c r="C82" s="53" t="s">
        <v>12</v>
      </c>
      <c r="D82" s="95" t="s">
        <v>13</v>
      </c>
      <c r="E82" s="96">
        <v>7.8339509999999999</v>
      </c>
      <c r="F82" s="94">
        <v>8</v>
      </c>
      <c r="G82" s="94">
        <v>8</v>
      </c>
      <c r="H82" s="94"/>
      <c r="I82" s="94">
        <v>8</v>
      </c>
      <c r="J82" s="94"/>
      <c r="K82" s="94">
        <v>8</v>
      </c>
      <c r="L82" s="94"/>
      <c r="M82" s="94"/>
      <c r="N82" s="94"/>
      <c r="O82" s="97">
        <f t="shared" si="7"/>
        <v>8</v>
      </c>
      <c r="P82" s="99"/>
      <c r="Q82" s="94" t="s">
        <v>225</v>
      </c>
      <c r="R82" s="94"/>
      <c r="S82" s="60" t="s">
        <v>321</v>
      </c>
      <c r="T82" s="88" t="s">
        <v>260</v>
      </c>
      <c r="U82" s="94" t="s">
        <v>261</v>
      </c>
      <c r="V82" s="94">
        <f>20*G82</f>
        <v>160</v>
      </c>
      <c r="W82" s="94">
        <v>0</v>
      </c>
      <c r="X82" s="94">
        <f>25*G82</f>
        <v>200</v>
      </c>
      <c r="Y82" s="94">
        <f>30*G82</f>
        <v>240</v>
      </c>
    </row>
    <row r="83" spans="1:25" s="101" customFormat="1" ht="45" x14ac:dyDescent="0.25">
      <c r="A83" s="94">
        <v>105</v>
      </c>
      <c r="B83" s="53" t="s">
        <v>19</v>
      </c>
      <c r="C83" s="53" t="s">
        <v>12</v>
      </c>
      <c r="D83" s="95" t="s">
        <v>13</v>
      </c>
      <c r="E83" s="96">
        <v>12.372949</v>
      </c>
      <c r="F83" s="94">
        <v>12</v>
      </c>
      <c r="G83" s="94">
        <v>12</v>
      </c>
      <c r="H83" s="94"/>
      <c r="I83" s="94">
        <v>12</v>
      </c>
      <c r="J83" s="94"/>
      <c r="K83" s="94">
        <v>8</v>
      </c>
      <c r="L83" s="94">
        <v>2</v>
      </c>
      <c r="M83" s="94">
        <v>2</v>
      </c>
      <c r="N83" s="94"/>
      <c r="O83" s="97">
        <f t="shared" si="7"/>
        <v>12</v>
      </c>
      <c r="P83" s="99"/>
      <c r="Q83" s="94" t="s">
        <v>225</v>
      </c>
      <c r="R83" s="94"/>
      <c r="S83" s="100"/>
      <c r="T83" s="95" t="s">
        <v>300</v>
      </c>
      <c r="U83" s="95" t="s">
        <v>301</v>
      </c>
      <c r="V83" s="94">
        <f>20*G83</f>
        <v>240</v>
      </c>
      <c r="W83" s="94">
        <v>0</v>
      </c>
      <c r="X83" s="94">
        <f>25*G83</f>
        <v>300</v>
      </c>
      <c r="Y83" s="94">
        <f>30*G83</f>
        <v>360</v>
      </c>
    </row>
    <row r="84" spans="1:25" s="101" customFormat="1" ht="45" x14ac:dyDescent="0.25">
      <c r="A84" s="94">
        <v>106</v>
      </c>
      <c r="B84" s="53" t="s">
        <v>15</v>
      </c>
      <c r="C84" s="53" t="s">
        <v>14</v>
      </c>
      <c r="D84" s="95" t="s">
        <v>13</v>
      </c>
      <c r="E84" s="96">
        <v>18.344624</v>
      </c>
      <c r="F84" s="94">
        <v>18</v>
      </c>
      <c r="G84" s="94">
        <v>18</v>
      </c>
      <c r="H84" s="94">
        <v>18</v>
      </c>
      <c r="I84" s="94"/>
      <c r="J84" s="94"/>
      <c r="K84" s="94"/>
      <c r="L84" s="94">
        <v>18</v>
      </c>
      <c r="M84" s="94"/>
      <c r="N84" s="94"/>
      <c r="O84" s="97">
        <f t="shared" si="7"/>
        <v>18</v>
      </c>
      <c r="P84" s="99"/>
      <c r="Q84" s="94" t="s">
        <v>228</v>
      </c>
      <c r="R84" s="94"/>
      <c r="S84" s="100"/>
      <c r="T84" s="88" t="s">
        <v>367</v>
      </c>
      <c r="U84" s="88" t="s">
        <v>230</v>
      </c>
      <c r="V84" s="94">
        <v>0</v>
      </c>
      <c r="W84" s="94">
        <v>3</v>
      </c>
      <c r="X84" s="94">
        <v>0</v>
      </c>
      <c r="Y84" s="94">
        <v>0</v>
      </c>
    </row>
    <row r="85" spans="1:25" ht="30" x14ac:dyDescent="0.25">
      <c r="A85" s="94">
        <v>107</v>
      </c>
      <c r="B85" s="53" t="s">
        <v>11</v>
      </c>
      <c r="C85" s="53" t="s">
        <v>12</v>
      </c>
      <c r="D85" s="95" t="s">
        <v>368</v>
      </c>
      <c r="E85" s="96">
        <v>4.7520199999999999</v>
      </c>
      <c r="F85" s="94">
        <v>5</v>
      </c>
      <c r="G85" s="94">
        <v>1.5</v>
      </c>
      <c r="H85" s="94"/>
      <c r="I85" s="94">
        <v>3.5</v>
      </c>
      <c r="J85" s="97">
        <f>SUM(E85*0.3)</f>
        <v>1.4256059999999999</v>
      </c>
      <c r="K85" s="94"/>
      <c r="L85" s="94">
        <v>2</v>
      </c>
      <c r="M85" s="94"/>
      <c r="N85" s="94"/>
      <c r="O85" s="97">
        <f t="shared" si="7"/>
        <v>3.4256060000000002</v>
      </c>
      <c r="P85" s="99">
        <v>1</v>
      </c>
      <c r="Q85" s="94" t="s">
        <v>225</v>
      </c>
      <c r="R85" s="94"/>
      <c r="S85" s="100"/>
      <c r="T85" s="95" t="s">
        <v>369</v>
      </c>
      <c r="U85" s="94" t="s">
        <v>370</v>
      </c>
      <c r="V85" s="94">
        <f>20*3.5</f>
        <v>70</v>
      </c>
      <c r="W85" s="94">
        <v>0</v>
      </c>
      <c r="X85" s="94">
        <v>88</v>
      </c>
      <c r="Y85" s="94">
        <f>30*3.5</f>
        <v>105</v>
      </c>
    </row>
    <row r="86" spans="1:25" x14ac:dyDescent="0.25">
      <c r="A86" s="253" t="s">
        <v>371</v>
      </c>
      <c r="B86" s="254"/>
      <c r="D86" s="108" t="s">
        <v>372</v>
      </c>
      <c r="E86" s="109">
        <f>SUM(E2:E85)</f>
        <v>2575.273177999999</v>
      </c>
      <c r="F86" s="93">
        <f>SUM(F2:F85)</f>
        <v>2577.9000000000005</v>
      </c>
      <c r="G86" s="93">
        <f>SUM(G2:G85)</f>
        <v>1805.1000000000001</v>
      </c>
      <c r="H86" s="110">
        <f t="shared" ref="H86:M86" si="8">SUM(H2:H85)</f>
        <v>1278.8</v>
      </c>
      <c r="I86" s="110">
        <f t="shared" si="8"/>
        <v>615.76227300000016</v>
      </c>
      <c r="J86" s="110">
        <f t="shared" si="8"/>
        <v>330.94885020000004</v>
      </c>
      <c r="K86" s="93">
        <f t="shared" si="8"/>
        <v>1107</v>
      </c>
      <c r="L86" s="93">
        <f t="shared" si="8"/>
        <v>345</v>
      </c>
      <c r="M86" s="93">
        <f t="shared" si="8"/>
        <v>57</v>
      </c>
      <c r="N86" s="111">
        <f>SUM(N2:N85)</f>
        <v>21.462273</v>
      </c>
      <c r="O86" s="111">
        <f>SUM(O2:O85)</f>
        <v>1861.4111232000002</v>
      </c>
      <c r="P86" s="112"/>
      <c r="Q86" s="93"/>
      <c r="R86" s="93">
        <f>SUM(R2:R85)</f>
        <v>4305.2035089999999</v>
      </c>
      <c r="S86" s="113"/>
      <c r="T86" s="108" t="s">
        <v>373</v>
      </c>
      <c r="U86" s="93">
        <v>202</v>
      </c>
      <c r="W86" s="106">
        <f>SUM(W2:W85)</f>
        <v>202</v>
      </c>
    </row>
    <row r="87" spans="1:25" x14ac:dyDescent="0.25">
      <c r="A87" s="255"/>
      <c r="B87" s="255"/>
      <c r="C87" s="256" t="s">
        <v>374</v>
      </c>
      <c r="D87" s="256"/>
      <c r="F87" s="114">
        <v>2187</v>
      </c>
      <c r="G87" s="114">
        <v>2187</v>
      </c>
      <c r="H87" s="114"/>
      <c r="I87" s="114"/>
      <c r="J87" s="114"/>
      <c r="K87" s="114"/>
      <c r="L87" s="114"/>
      <c r="M87" s="114"/>
      <c r="N87" s="114"/>
      <c r="O87" s="114"/>
      <c r="P87" s="115"/>
      <c r="Q87" s="114"/>
      <c r="R87" s="114"/>
      <c r="S87" s="116"/>
      <c r="T87" s="108" t="s">
        <v>375</v>
      </c>
      <c r="U87" s="117">
        <v>12326</v>
      </c>
      <c r="V87" s="118">
        <f>SUM(V2:V85)</f>
        <v>12326</v>
      </c>
      <c r="X87" s="106">
        <f>SUM(X2:X85)</f>
        <v>15410.5</v>
      </c>
      <c r="Y87" s="106">
        <f>SUM(Y2:Y85)</f>
        <v>18504</v>
      </c>
    </row>
    <row r="88" spans="1:25" x14ac:dyDescent="0.25">
      <c r="A88" s="255"/>
      <c r="B88" s="255"/>
      <c r="C88" s="256" t="s">
        <v>376</v>
      </c>
      <c r="D88" s="256"/>
      <c r="F88" s="93">
        <v>945</v>
      </c>
      <c r="G88" s="93">
        <v>945</v>
      </c>
      <c r="H88" s="93"/>
      <c r="I88" s="93"/>
      <c r="J88" s="93"/>
      <c r="K88" s="93"/>
      <c r="L88" s="93"/>
      <c r="M88" s="93"/>
      <c r="N88" s="93"/>
      <c r="O88" s="93"/>
      <c r="P88" s="112"/>
      <c r="Q88" s="93"/>
      <c r="R88" s="93"/>
      <c r="S88" s="113"/>
    </row>
    <row r="89" spans="1:25" x14ac:dyDescent="0.25">
      <c r="D89" s="18"/>
    </row>
    <row r="90" spans="1:25" ht="28.5" x14ac:dyDescent="0.25">
      <c r="B90" s="125" t="s">
        <v>377</v>
      </c>
      <c r="C90" s="125" t="s">
        <v>378</v>
      </c>
      <c r="D90" s="53" t="s">
        <v>379</v>
      </c>
    </row>
    <row r="91" spans="1:25" x14ac:dyDescent="0.25">
      <c r="B91" s="53" t="s">
        <v>20</v>
      </c>
      <c r="C91" s="121">
        <v>44</v>
      </c>
      <c r="D91" s="121">
        <v>44</v>
      </c>
      <c r="N91" s="106" t="s">
        <v>380</v>
      </c>
      <c r="O91" s="122">
        <f>SUM(O2,O6:O8,O23,O31:O32,O36,O50,O54,O60:O62,O77,O85)</f>
        <v>246.04593820000002</v>
      </c>
    </row>
    <row r="92" spans="1:25" x14ac:dyDescent="0.25">
      <c r="B92" s="53" t="s">
        <v>15</v>
      </c>
      <c r="C92" s="121">
        <v>189</v>
      </c>
      <c r="D92" s="121">
        <v>189</v>
      </c>
      <c r="N92" s="106" t="s">
        <v>381</v>
      </c>
      <c r="O92" s="122"/>
    </row>
    <row r="93" spans="1:25" x14ac:dyDescent="0.25">
      <c r="B93" s="53" t="s">
        <v>11</v>
      </c>
      <c r="C93" s="121">
        <v>1104</v>
      </c>
      <c r="D93" s="121">
        <v>331.19999999999993</v>
      </c>
      <c r="N93" s="106" t="s">
        <v>382</v>
      </c>
    </row>
    <row r="94" spans="1:25" x14ac:dyDescent="0.25">
      <c r="B94" s="53" t="s">
        <v>18</v>
      </c>
      <c r="C94" s="121">
        <v>37</v>
      </c>
      <c r="D94" s="121">
        <v>37</v>
      </c>
      <c r="N94" s="106" t="s">
        <v>383</v>
      </c>
      <c r="V94" s="101"/>
    </row>
    <row r="95" spans="1:25" x14ac:dyDescent="0.25">
      <c r="B95" s="53" t="s">
        <v>22</v>
      </c>
      <c r="C95" s="121">
        <v>12.600000000000001</v>
      </c>
      <c r="D95" s="121">
        <v>12.600000000000001</v>
      </c>
      <c r="N95" s="106" t="s">
        <v>384</v>
      </c>
      <c r="O95" s="18"/>
    </row>
    <row r="96" spans="1:25" x14ac:dyDescent="0.25">
      <c r="B96" s="53" t="s">
        <v>166</v>
      </c>
      <c r="C96" s="121">
        <v>18</v>
      </c>
      <c r="D96" s="121">
        <v>18</v>
      </c>
      <c r="O96" s="123"/>
      <c r="V96" s="101"/>
    </row>
    <row r="97" spans="2:22" x14ac:dyDescent="0.25">
      <c r="B97" s="53" t="s">
        <v>17</v>
      </c>
      <c r="C97" s="121">
        <v>832</v>
      </c>
      <c r="D97" s="121">
        <v>832</v>
      </c>
      <c r="O97" s="18"/>
    </row>
    <row r="98" spans="2:22" x14ac:dyDescent="0.25">
      <c r="B98" s="53" t="s">
        <v>19</v>
      </c>
      <c r="C98" s="121">
        <v>339</v>
      </c>
      <c r="D98" s="121">
        <v>339</v>
      </c>
      <c r="O98" s="18"/>
    </row>
    <row r="99" spans="2:22" x14ac:dyDescent="0.25">
      <c r="B99" s="53" t="s">
        <v>23</v>
      </c>
      <c r="C99" s="121">
        <v>2.3000000000000003</v>
      </c>
      <c r="D99" s="121">
        <v>2.3000000000000003</v>
      </c>
      <c r="G99" s="18"/>
      <c r="H99" s="18"/>
      <c r="I99" s="18"/>
      <c r="J99" s="18"/>
      <c r="K99" s="18"/>
      <c r="L99" s="18"/>
      <c r="M99" s="18"/>
      <c r="N99" s="18"/>
      <c r="O99" s="18"/>
      <c r="P99" s="124"/>
      <c r="Q99" s="18"/>
      <c r="R99" s="18"/>
    </row>
    <row r="100" spans="2:22" x14ac:dyDescent="0.25">
      <c r="B100" s="53" t="s">
        <v>385</v>
      </c>
      <c r="C100" s="121">
        <v>2577.9</v>
      </c>
      <c r="D100" s="121">
        <v>1805.1</v>
      </c>
      <c r="G100" s="18"/>
      <c r="H100" s="18"/>
      <c r="I100" s="18"/>
      <c r="J100" s="18"/>
      <c r="K100" s="18"/>
      <c r="L100" s="18"/>
      <c r="M100" s="18"/>
      <c r="N100" s="18"/>
      <c r="O100" s="18"/>
      <c r="P100" s="124"/>
      <c r="Q100" s="18"/>
      <c r="R100" s="18"/>
      <c r="V100" s="101"/>
    </row>
    <row r="101" spans="2:22" x14ac:dyDescent="0.25">
      <c r="B101"/>
      <c r="C101" s="77"/>
      <c r="D101"/>
      <c r="G101" s="18"/>
      <c r="H101" s="18"/>
      <c r="I101" s="18"/>
      <c r="J101" s="18"/>
      <c r="K101" s="18"/>
      <c r="L101" s="18"/>
      <c r="M101" s="18"/>
      <c r="N101" s="18"/>
      <c r="O101" s="18"/>
      <c r="P101" s="124"/>
      <c r="Q101" s="18"/>
      <c r="R101" s="18"/>
    </row>
    <row r="102" spans="2:22" x14ac:dyDescent="0.25">
      <c r="G102" s="18"/>
      <c r="H102" s="18"/>
      <c r="I102" s="18"/>
      <c r="J102" s="18"/>
      <c r="K102" s="18"/>
      <c r="L102" s="18"/>
      <c r="M102" s="18"/>
      <c r="N102" s="18"/>
      <c r="O102" s="18"/>
      <c r="P102" s="124"/>
      <c r="Q102" s="18"/>
      <c r="R102" s="18"/>
    </row>
    <row r="103" spans="2:22" x14ac:dyDescent="0.25">
      <c r="G103" s="18"/>
      <c r="H103" s="18"/>
      <c r="I103" s="18"/>
      <c r="J103" s="18"/>
      <c r="K103" s="18"/>
      <c r="L103" s="18"/>
      <c r="M103" s="18"/>
      <c r="N103" s="18"/>
      <c r="O103" s="18"/>
      <c r="P103" s="124"/>
      <c r="Q103" s="18"/>
      <c r="R103" s="18"/>
    </row>
    <row r="104" spans="2:22" x14ac:dyDescent="0.25">
      <c r="G104" s="18"/>
      <c r="H104" s="18"/>
      <c r="I104" s="18"/>
      <c r="J104" s="18"/>
      <c r="K104" s="18"/>
      <c r="L104" s="18"/>
      <c r="M104" s="18"/>
      <c r="N104" s="18"/>
      <c r="P104" s="124"/>
      <c r="Q104" s="18"/>
      <c r="R104" s="18"/>
    </row>
    <row r="105" spans="2:22" x14ac:dyDescent="0.25">
      <c r="G105" s="18"/>
      <c r="H105" s="18"/>
      <c r="I105" s="18"/>
      <c r="J105" s="18"/>
      <c r="K105" s="18"/>
      <c r="L105" s="18"/>
      <c r="M105" s="18"/>
      <c r="N105" s="18"/>
      <c r="P105" s="124"/>
      <c r="Q105" s="18"/>
      <c r="R105" s="18"/>
    </row>
    <row r="106" spans="2:22" x14ac:dyDescent="0.25">
      <c r="G106" s="18"/>
      <c r="H106" s="18"/>
      <c r="I106" s="18"/>
      <c r="J106" s="18"/>
      <c r="K106" s="18"/>
      <c r="L106" s="18"/>
      <c r="M106" s="18"/>
      <c r="N106" s="18"/>
      <c r="P106" s="124"/>
      <c r="Q106" s="18"/>
      <c r="R106" s="18"/>
    </row>
    <row r="107" spans="2:22" x14ac:dyDescent="0.25">
      <c r="G107" s="18"/>
      <c r="H107" s="18"/>
      <c r="I107" s="18"/>
      <c r="J107" s="18"/>
      <c r="K107" s="18"/>
      <c r="L107" s="18"/>
      <c r="M107" s="18"/>
      <c r="N107" s="18"/>
      <c r="P107" s="124"/>
      <c r="Q107" s="18"/>
      <c r="R107" s="18"/>
    </row>
  </sheetData>
  <mergeCells count="3">
    <mergeCell ref="A86:B88"/>
    <mergeCell ref="C87:D87"/>
    <mergeCell ref="C88:D8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Unit Tracking</vt:lpstr>
      <vt:lpstr>All Design Criteria</vt:lpstr>
      <vt:lpstr>Phase 1 Units</vt:lpstr>
      <vt:lpstr>Phase 2 Units</vt:lpstr>
      <vt:lpstr>Phase 3 Units</vt:lpstr>
      <vt:lpstr>Phase 4 Units</vt:lpstr>
      <vt:lpstr>Phase 1 Design Criteria</vt:lpstr>
      <vt:lpstr>Phase 2 Design Criteria</vt:lpstr>
      <vt:lpstr>Units</vt:lpstr>
      <vt:lpstr>'All Design Criteria'!_ftn1</vt:lpstr>
      <vt:lpstr>'Phase 1 Design Criteria'!_ftn1</vt:lpstr>
      <vt:lpstr>'All Design Criteria'!_ftn2</vt:lpstr>
      <vt:lpstr>'Phase 1 Design Criteria'!_ftn2</vt:lpstr>
      <vt:lpstr>'All Design Criteria'!_ftnref1</vt:lpstr>
      <vt:lpstr>'Unit Tracking'!Print_Area</vt:lpstr>
      <vt:lpstr>'All Design Criteria'!Print_Titles</vt:lpstr>
      <vt:lpstr>'Phase 1 Design Criteria'!Print_Titles</vt:lpstr>
      <vt:lpstr>'Unit Tracking'!Print_Titles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USDA Forest Service</dc:creator>
  <cp:lastModifiedBy>Marin Chambers</cp:lastModifiedBy>
  <cp:lastPrinted>2018-11-05T14:34:58Z</cp:lastPrinted>
  <dcterms:created xsi:type="dcterms:W3CDTF">2017-10-02T17:28:12Z</dcterms:created>
  <dcterms:modified xsi:type="dcterms:W3CDTF">2019-03-26T17:06:26Z</dcterms:modified>
</cp:coreProperties>
</file>